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12" windowWidth="14220" windowHeight="8076" firstSheet="1" activeTab="2"/>
  </bookViews>
  <sheets>
    <sheet name="Monthly" sheetId="2" r:id="rId1"/>
    <sheet name="Map" sheetId="15" r:id="rId2"/>
    <sheet name="New Daily" sheetId="4" r:id="rId3"/>
    <sheet name="Fcst" sheetId="16" r:id="rId4"/>
    <sheet name="Change" sheetId="17" r:id="rId5"/>
  </sheets>
  <externalReferences>
    <externalReference r:id="rId6"/>
  </externalReferences>
  <definedNames>
    <definedName name="_xlnm.Print_Area" localSheetId="0">Monthly!$B$2:$AB$14</definedName>
    <definedName name="_xlnm.Print_Area" localSheetId="2">'New Daily'!$A$2:$U$369</definedName>
  </definedNames>
  <calcPr calcId="92512"/>
</workbook>
</file>

<file path=xl/calcChain.xml><?xml version="1.0" encoding="utf-8"?>
<calcChain xmlns="http://schemas.openxmlformats.org/spreadsheetml/2006/main">
  <c r="C278" i="17" l="1"/>
  <c r="D278" i="17"/>
  <c r="E278" i="17"/>
  <c r="F278" i="17"/>
  <c r="I278" i="17"/>
  <c r="J278" i="17"/>
  <c r="K278" i="17"/>
  <c r="L278" i="17"/>
  <c r="M278" i="17"/>
  <c r="N278" i="17"/>
  <c r="O278" i="17"/>
  <c r="P278" i="17"/>
  <c r="Q278" i="17"/>
  <c r="R278" i="17"/>
  <c r="S278" i="17"/>
  <c r="V278" i="17"/>
  <c r="C279" i="17"/>
  <c r="D279" i="17"/>
  <c r="E279" i="17"/>
  <c r="F279" i="17"/>
  <c r="I279" i="17"/>
  <c r="J279" i="17"/>
  <c r="K279" i="17"/>
  <c r="L279" i="17"/>
  <c r="M279" i="17"/>
  <c r="N279" i="17"/>
  <c r="O279" i="17"/>
  <c r="P279" i="17"/>
  <c r="Q279" i="17"/>
  <c r="R279" i="17"/>
  <c r="S279" i="17"/>
  <c r="V279" i="17"/>
  <c r="C280" i="17"/>
  <c r="D280" i="17"/>
  <c r="E280" i="17"/>
  <c r="F280" i="17"/>
  <c r="I280" i="17"/>
  <c r="J280" i="17"/>
  <c r="K280" i="17"/>
  <c r="L280" i="17"/>
  <c r="M280" i="17"/>
  <c r="N280" i="17"/>
  <c r="O280" i="17"/>
  <c r="P280" i="17"/>
  <c r="Q280" i="17"/>
  <c r="R280" i="17"/>
  <c r="S280" i="17"/>
  <c r="V280" i="17"/>
  <c r="C281" i="17"/>
  <c r="D281" i="17"/>
  <c r="E281" i="17"/>
  <c r="F281" i="17"/>
  <c r="I281" i="17"/>
  <c r="J281" i="17"/>
  <c r="K281" i="17"/>
  <c r="L281" i="17"/>
  <c r="M281" i="17"/>
  <c r="N281" i="17"/>
  <c r="O281" i="17"/>
  <c r="P281" i="17"/>
  <c r="Q281" i="17"/>
  <c r="R281" i="17"/>
  <c r="S281" i="17"/>
  <c r="V281" i="17"/>
  <c r="C282" i="17"/>
  <c r="D282" i="17"/>
  <c r="E282" i="17"/>
  <c r="F282" i="17"/>
  <c r="I282" i="17"/>
  <c r="J282" i="17"/>
  <c r="K282" i="17"/>
  <c r="L282" i="17"/>
  <c r="M282" i="17"/>
  <c r="N282" i="17"/>
  <c r="O282" i="17"/>
  <c r="P282" i="17"/>
  <c r="Q282" i="17"/>
  <c r="R282" i="17"/>
  <c r="S282" i="17"/>
  <c r="V282" i="17"/>
  <c r="C283" i="17"/>
  <c r="D283" i="17"/>
  <c r="E283" i="17"/>
  <c r="F283" i="17"/>
  <c r="I283" i="17"/>
  <c r="J283" i="17"/>
  <c r="K283" i="17"/>
  <c r="L283" i="17"/>
  <c r="M283" i="17"/>
  <c r="N283" i="17"/>
  <c r="O283" i="17"/>
  <c r="P283" i="17"/>
  <c r="Q283" i="17"/>
  <c r="R283" i="17"/>
  <c r="S283" i="17"/>
  <c r="V283" i="17"/>
  <c r="C284" i="17"/>
  <c r="D284" i="17"/>
  <c r="E284" i="17"/>
  <c r="F284" i="17"/>
  <c r="I284" i="17"/>
  <c r="J284" i="17"/>
  <c r="K284" i="17"/>
  <c r="L284" i="17"/>
  <c r="M284" i="17"/>
  <c r="N284" i="17"/>
  <c r="O284" i="17"/>
  <c r="P284" i="17"/>
  <c r="Q284" i="17"/>
  <c r="R284" i="17"/>
  <c r="S284" i="17"/>
  <c r="V284" i="17"/>
  <c r="C285" i="17"/>
  <c r="D285" i="17"/>
  <c r="E285" i="17"/>
  <c r="F285" i="17"/>
  <c r="I285" i="17"/>
  <c r="J285" i="17"/>
  <c r="K285" i="17"/>
  <c r="L285" i="17"/>
  <c r="M285" i="17"/>
  <c r="N285" i="17"/>
  <c r="O285" i="17"/>
  <c r="P285" i="17"/>
  <c r="Q285" i="17"/>
  <c r="R285" i="17"/>
  <c r="S285" i="17"/>
  <c r="V285" i="17"/>
  <c r="C286" i="17"/>
  <c r="D286" i="17"/>
  <c r="E286" i="17"/>
  <c r="F286" i="17"/>
  <c r="I286" i="17"/>
  <c r="J286" i="17"/>
  <c r="K286" i="17"/>
  <c r="L286" i="17"/>
  <c r="M286" i="17"/>
  <c r="N286" i="17"/>
  <c r="O286" i="17"/>
  <c r="P286" i="17"/>
  <c r="Q286" i="17"/>
  <c r="R286" i="17"/>
  <c r="S286" i="17"/>
  <c r="V286" i="17"/>
  <c r="C287" i="17"/>
  <c r="D287" i="17"/>
  <c r="E287" i="17"/>
  <c r="F287" i="17"/>
  <c r="I287" i="17"/>
  <c r="J287" i="17"/>
  <c r="K287" i="17"/>
  <c r="L287" i="17"/>
  <c r="M287" i="17"/>
  <c r="N287" i="17"/>
  <c r="O287" i="17"/>
  <c r="P287" i="17"/>
  <c r="Q287" i="17"/>
  <c r="R287" i="17"/>
  <c r="S287" i="17"/>
  <c r="V287" i="17"/>
  <c r="C288" i="17"/>
  <c r="D288" i="17"/>
  <c r="E288" i="17"/>
  <c r="F288" i="17"/>
  <c r="I288" i="17"/>
  <c r="J288" i="17"/>
  <c r="K288" i="17"/>
  <c r="L288" i="17"/>
  <c r="M288" i="17"/>
  <c r="N288" i="17"/>
  <c r="O288" i="17"/>
  <c r="P288" i="17"/>
  <c r="Q288" i="17"/>
  <c r="R288" i="17"/>
  <c r="S288" i="17"/>
  <c r="V288" i="17"/>
  <c r="C289" i="17"/>
  <c r="D289" i="17"/>
  <c r="E289" i="17"/>
  <c r="F289" i="17"/>
  <c r="I289" i="17"/>
  <c r="J289" i="17"/>
  <c r="K289" i="17"/>
  <c r="L289" i="17"/>
  <c r="M289" i="17"/>
  <c r="N289" i="17"/>
  <c r="O289" i="17"/>
  <c r="P289" i="17"/>
  <c r="Q289" i="17"/>
  <c r="R289" i="17"/>
  <c r="S289" i="17"/>
  <c r="V289" i="17"/>
  <c r="C290" i="17"/>
  <c r="D290" i="17"/>
  <c r="E290" i="17"/>
  <c r="F290" i="17"/>
  <c r="I290" i="17"/>
  <c r="J290" i="17"/>
  <c r="K290" i="17"/>
  <c r="L290" i="17"/>
  <c r="M290" i="17"/>
  <c r="N290" i="17"/>
  <c r="O290" i="17"/>
  <c r="P290" i="17"/>
  <c r="Q290" i="17"/>
  <c r="R290" i="17"/>
  <c r="S290" i="17"/>
  <c r="V290" i="17"/>
  <c r="C291" i="17"/>
  <c r="D291" i="17"/>
  <c r="E291" i="17"/>
  <c r="F291" i="17"/>
  <c r="I291" i="17"/>
  <c r="J291" i="17"/>
  <c r="K291" i="17"/>
  <c r="L291" i="17"/>
  <c r="M291" i="17"/>
  <c r="N291" i="17"/>
  <c r="O291" i="17"/>
  <c r="P291" i="17"/>
  <c r="Q291" i="17"/>
  <c r="R291" i="17"/>
  <c r="S291" i="17"/>
  <c r="V291" i="17"/>
  <c r="C292" i="17"/>
  <c r="D292" i="17"/>
  <c r="E292" i="17"/>
  <c r="F292" i="17"/>
  <c r="I292" i="17"/>
  <c r="J292" i="17"/>
  <c r="K292" i="17"/>
  <c r="L292" i="17"/>
  <c r="M292" i="17"/>
  <c r="N292" i="17"/>
  <c r="O292" i="17"/>
  <c r="P292" i="17"/>
  <c r="Q292" i="17"/>
  <c r="R292" i="17"/>
  <c r="S292" i="17"/>
  <c r="V292" i="17"/>
  <c r="C293" i="17"/>
  <c r="D293" i="17"/>
  <c r="E293" i="17"/>
  <c r="F293" i="17"/>
  <c r="I293" i="17"/>
  <c r="J293" i="17"/>
  <c r="K293" i="17"/>
  <c r="L293" i="17"/>
  <c r="M293" i="17"/>
  <c r="N293" i="17"/>
  <c r="O293" i="17"/>
  <c r="P293" i="17"/>
  <c r="Q293" i="17"/>
  <c r="R293" i="17"/>
  <c r="S293" i="17"/>
  <c r="V293" i="17"/>
  <c r="C294" i="17"/>
  <c r="D294" i="17"/>
  <c r="E294" i="17"/>
  <c r="F294" i="17"/>
  <c r="I294" i="17"/>
  <c r="J294" i="17"/>
  <c r="K294" i="17"/>
  <c r="L294" i="17"/>
  <c r="M294" i="17"/>
  <c r="N294" i="17"/>
  <c r="O294" i="17"/>
  <c r="P294" i="17"/>
  <c r="Q294" i="17"/>
  <c r="R294" i="17"/>
  <c r="S294" i="17"/>
  <c r="V294" i="17"/>
  <c r="C295" i="17"/>
  <c r="D295" i="17"/>
  <c r="E295" i="17"/>
  <c r="F295" i="17"/>
  <c r="I295" i="17"/>
  <c r="J295" i="17"/>
  <c r="K295" i="17"/>
  <c r="L295" i="17"/>
  <c r="M295" i="17"/>
  <c r="N295" i="17"/>
  <c r="O295" i="17"/>
  <c r="P295" i="17"/>
  <c r="Q295" i="17"/>
  <c r="R295" i="17"/>
  <c r="S295" i="17"/>
  <c r="V295" i="17"/>
  <c r="C296" i="17"/>
  <c r="D296" i="17"/>
  <c r="E296" i="17"/>
  <c r="F296" i="17"/>
  <c r="I296" i="17"/>
  <c r="J296" i="17"/>
  <c r="K296" i="17"/>
  <c r="L296" i="17"/>
  <c r="M296" i="17"/>
  <c r="N296" i="17"/>
  <c r="O296" i="17"/>
  <c r="P296" i="17"/>
  <c r="Q296" i="17"/>
  <c r="R296" i="17"/>
  <c r="S296" i="17"/>
  <c r="V296" i="17"/>
  <c r="C297" i="17"/>
  <c r="D297" i="17"/>
  <c r="E297" i="17"/>
  <c r="F297" i="17"/>
  <c r="I297" i="17"/>
  <c r="J297" i="17"/>
  <c r="K297" i="17"/>
  <c r="L297" i="17"/>
  <c r="M297" i="17"/>
  <c r="N297" i="17"/>
  <c r="O297" i="17"/>
  <c r="P297" i="17"/>
  <c r="Q297" i="17"/>
  <c r="R297" i="17"/>
  <c r="S297" i="17"/>
  <c r="V297" i="17"/>
  <c r="C298" i="17"/>
  <c r="D298" i="17"/>
  <c r="E298" i="17"/>
  <c r="F298" i="17"/>
  <c r="I298" i="17"/>
  <c r="J298" i="17"/>
  <c r="K298" i="17"/>
  <c r="L298" i="17"/>
  <c r="M298" i="17"/>
  <c r="N298" i="17"/>
  <c r="O298" i="17"/>
  <c r="P298" i="17"/>
  <c r="Q298" i="17"/>
  <c r="R298" i="17"/>
  <c r="S298" i="17"/>
  <c r="V298" i="17"/>
  <c r="C299" i="17"/>
  <c r="D299" i="17"/>
  <c r="E299" i="17"/>
  <c r="F299" i="17"/>
  <c r="I299" i="17"/>
  <c r="J299" i="17"/>
  <c r="K299" i="17"/>
  <c r="L299" i="17"/>
  <c r="M299" i="17"/>
  <c r="N299" i="17"/>
  <c r="O299" i="17"/>
  <c r="P299" i="17"/>
  <c r="Q299" i="17"/>
  <c r="R299" i="17"/>
  <c r="S299" i="17"/>
  <c r="V299" i="17"/>
  <c r="C300" i="17"/>
  <c r="D300" i="17"/>
  <c r="E300" i="17"/>
  <c r="F300" i="17"/>
  <c r="I300" i="17"/>
  <c r="J300" i="17"/>
  <c r="K300" i="17"/>
  <c r="L300" i="17"/>
  <c r="M300" i="17"/>
  <c r="N300" i="17"/>
  <c r="O300" i="17"/>
  <c r="P300" i="17"/>
  <c r="Q300" i="17"/>
  <c r="R300" i="17"/>
  <c r="S300" i="17"/>
  <c r="V300" i="17"/>
  <c r="C301" i="17"/>
  <c r="D301" i="17"/>
  <c r="E301" i="17"/>
  <c r="F301" i="17"/>
  <c r="I301" i="17"/>
  <c r="J301" i="17"/>
  <c r="K301" i="17"/>
  <c r="L301" i="17"/>
  <c r="M301" i="17"/>
  <c r="N301" i="17"/>
  <c r="O301" i="17"/>
  <c r="P301" i="17"/>
  <c r="Q301" i="17"/>
  <c r="R301" i="17"/>
  <c r="S301" i="17"/>
  <c r="V301" i="17"/>
  <c r="C302" i="17"/>
  <c r="D302" i="17"/>
  <c r="E302" i="17"/>
  <c r="F302" i="17"/>
  <c r="I302" i="17"/>
  <c r="J302" i="17"/>
  <c r="K302" i="17"/>
  <c r="L302" i="17"/>
  <c r="M302" i="17"/>
  <c r="N302" i="17"/>
  <c r="O302" i="17"/>
  <c r="P302" i="17"/>
  <c r="Q302" i="17"/>
  <c r="R302" i="17"/>
  <c r="S302" i="17"/>
  <c r="V302" i="17"/>
  <c r="C303" i="17"/>
  <c r="D303" i="17"/>
  <c r="E303" i="17"/>
  <c r="F303" i="17"/>
  <c r="I303" i="17"/>
  <c r="J303" i="17"/>
  <c r="K303" i="17"/>
  <c r="L303" i="17"/>
  <c r="M303" i="17"/>
  <c r="N303" i="17"/>
  <c r="O303" i="17"/>
  <c r="P303" i="17"/>
  <c r="Q303" i="17"/>
  <c r="R303" i="17"/>
  <c r="S303" i="17"/>
  <c r="V303" i="17"/>
  <c r="C304" i="17"/>
  <c r="D304" i="17"/>
  <c r="E304" i="17"/>
  <c r="F304" i="17"/>
  <c r="I304" i="17"/>
  <c r="J304" i="17"/>
  <c r="K304" i="17"/>
  <c r="L304" i="17"/>
  <c r="M304" i="17"/>
  <c r="N304" i="17"/>
  <c r="O304" i="17"/>
  <c r="P304" i="17"/>
  <c r="Q304" i="17"/>
  <c r="R304" i="17"/>
  <c r="S304" i="17"/>
  <c r="V304" i="17"/>
  <c r="C305" i="17"/>
  <c r="D305" i="17"/>
  <c r="E305" i="17"/>
  <c r="F305" i="17"/>
  <c r="I305" i="17"/>
  <c r="J305" i="17"/>
  <c r="K305" i="17"/>
  <c r="L305" i="17"/>
  <c r="M305" i="17"/>
  <c r="N305" i="17"/>
  <c r="O305" i="17"/>
  <c r="P305" i="17"/>
  <c r="Q305" i="17"/>
  <c r="R305" i="17"/>
  <c r="S305" i="17"/>
  <c r="V305" i="17"/>
  <c r="C306" i="17"/>
  <c r="D306" i="17"/>
  <c r="E306" i="17"/>
  <c r="F306" i="17"/>
  <c r="I306" i="17"/>
  <c r="J306" i="17"/>
  <c r="K306" i="17"/>
  <c r="L306" i="17"/>
  <c r="M306" i="17"/>
  <c r="N306" i="17"/>
  <c r="O306" i="17"/>
  <c r="P306" i="17"/>
  <c r="Q306" i="17"/>
  <c r="R306" i="17"/>
  <c r="S306" i="17"/>
  <c r="V306" i="17"/>
  <c r="C307" i="17"/>
  <c r="D307" i="17"/>
  <c r="E307" i="17"/>
  <c r="F307" i="17"/>
  <c r="I307" i="17"/>
  <c r="J307" i="17"/>
  <c r="K307" i="17"/>
  <c r="L307" i="17"/>
  <c r="M307" i="17"/>
  <c r="N307" i="17"/>
  <c r="O307" i="17"/>
  <c r="P307" i="17"/>
  <c r="Q307" i="17"/>
  <c r="R307" i="17"/>
  <c r="S307" i="17"/>
  <c r="V307" i="17"/>
  <c r="C308" i="17"/>
  <c r="D308" i="17"/>
  <c r="E308" i="17"/>
  <c r="F308" i="17"/>
  <c r="I308" i="17"/>
  <c r="J308" i="17"/>
  <c r="K308" i="17"/>
  <c r="L308" i="17"/>
  <c r="M308" i="17"/>
  <c r="N308" i="17"/>
  <c r="O308" i="17"/>
  <c r="P308" i="17"/>
  <c r="Q308" i="17"/>
  <c r="R308" i="17"/>
  <c r="S308" i="17"/>
  <c r="V308" i="17"/>
  <c r="C309" i="17"/>
  <c r="D309" i="17"/>
  <c r="E309" i="17"/>
  <c r="F309" i="17"/>
  <c r="I309" i="17"/>
  <c r="J309" i="17"/>
  <c r="K309" i="17"/>
  <c r="L309" i="17"/>
  <c r="M309" i="17"/>
  <c r="N309" i="17"/>
  <c r="O309" i="17"/>
  <c r="P309" i="17"/>
  <c r="Q309" i="17"/>
  <c r="R309" i="17"/>
  <c r="S309" i="17"/>
  <c r="V309" i="17"/>
  <c r="C310" i="17"/>
  <c r="D310" i="17"/>
  <c r="E310" i="17"/>
  <c r="F310" i="17"/>
  <c r="I310" i="17"/>
  <c r="J310" i="17"/>
  <c r="K310" i="17"/>
  <c r="L310" i="17"/>
  <c r="M310" i="17"/>
  <c r="N310" i="17"/>
  <c r="O310" i="17"/>
  <c r="P310" i="17"/>
  <c r="Q310" i="17"/>
  <c r="R310" i="17"/>
  <c r="S310" i="17"/>
  <c r="V310" i="17"/>
  <c r="C311" i="17"/>
  <c r="D311" i="17"/>
  <c r="E311" i="17"/>
  <c r="F311" i="17"/>
  <c r="I311" i="17"/>
  <c r="J311" i="17"/>
  <c r="K311" i="17"/>
  <c r="L311" i="17"/>
  <c r="M311" i="17"/>
  <c r="N311" i="17"/>
  <c r="O311" i="17"/>
  <c r="P311" i="17"/>
  <c r="Q311" i="17"/>
  <c r="R311" i="17"/>
  <c r="S311" i="17"/>
  <c r="V311" i="17"/>
  <c r="C312" i="17"/>
  <c r="D312" i="17"/>
  <c r="E312" i="17"/>
  <c r="F312" i="17"/>
  <c r="I312" i="17"/>
  <c r="J312" i="17"/>
  <c r="K312" i="17"/>
  <c r="L312" i="17"/>
  <c r="M312" i="17"/>
  <c r="N312" i="17"/>
  <c r="O312" i="17"/>
  <c r="P312" i="17"/>
  <c r="Q312" i="17"/>
  <c r="R312" i="17"/>
  <c r="S312" i="17"/>
  <c r="V312" i="17"/>
  <c r="C313" i="17"/>
  <c r="D313" i="17"/>
  <c r="E313" i="17"/>
  <c r="F313" i="17"/>
  <c r="I313" i="17"/>
  <c r="J313" i="17"/>
  <c r="K313" i="17"/>
  <c r="L313" i="17"/>
  <c r="M313" i="17"/>
  <c r="N313" i="17"/>
  <c r="O313" i="17"/>
  <c r="P313" i="17"/>
  <c r="Q313" i="17"/>
  <c r="R313" i="17"/>
  <c r="S313" i="17"/>
  <c r="V313" i="17"/>
  <c r="C314" i="17"/>
  <c r="D314" i="17"/>
  <c r="E314" i="17"/>
  <c r="F314" i="17"/>
  <c r="I314" i="17"/>
  <c r="J314" i="17"/>
  <c r="K314" i="17"/>
  <c r="L314" i="17"/>
  <c r="M314" i="17"/>
  <c r="N314" i="17"/>
  <c r="O314" i="17"/>
  <c r="P314" i="17"/>
  <c r="Q314" i="17"/>
  <c r="R314" i="17"/>
  <c r="S314" i="17"/>
  <c r="V314" i="17"/>
  <c r="C315" i="17"/>
  <c r="D315" i="17"/>
  <c r="E315" i="17"/>
  <c r="F315" i="17"/>
  <c r="I315" i="17"/>
  <c r="J315" i="17"/>
  <c r="K315" i="17"/>
  <c r="L315" i="17"/>
  <c r="M315" i="17"/>
  <c r="N315" i="17"/>
  <c r="O315" i="17"/>
  <c r="P315" i="17"/>
  <c r="Q315" i="17"/>
  <c r="R315" i="17"/>
  <c r="S315" i="17"/>
  <c r="V315" i="17"/>
  <c r="C316" i="17"/>
  <c r="D316" i="17"/>
  <c r="E316" i="17"/>
  <c r="F316" i="17"/>
  <c r="I316" i="17"/>
  <c r="J316" i="17"/>
  <c r="K316" i="17"/>
  <c r="L316" i="17"/>
  <c r="M316" i="17"/>
  <c r="N316" i="17"/>
  <c r="O316" i="17"/>
  <c r="P316" i="17"/>
  <c r="Q316" i="17"/>
  <c r="R316" i="17"/>
  <c r="S316" i="17"/>
  <c r="V316" i="17"/>
  <c r="C317" i="17"/>
  <c r="D317" i="17"/>
  <c r="E317" i="17"/>
  <c r="F317" i="17"/>
  <c r="I317" i="17"/>
  <c r="J317" i="17"/>
  <c r="K317" i="17"/>
  <c r="L317" i="17"/>
  <c r="M317" i="17"/>
  <c r="N317" i="17"/>
  <c r="O317" i="17"/>
  <c r="P317" i="17"/>
  <c r="Q317" i="17"/>
  <c r="R317" i="17"/>
  <c r="S317" i="17"/>
  <c r="V317" i="17"/>
  <c r="C318" i="17"/>
  <c r="D318" i="17"/>
  <c r="E318" i="17"/>
  <c r="F318" i="17"/>
  <c r="I318" i="17"/>
  <c r="J318" i="17"/>
  <c r="K318" i="17"/>
  <c r="L318" i="17"/>
  <c r="M318" i="17"/>
  <c r="N318" i="17"/>
  <c r="O318" i="17"/>
  <c r="P318" i="17"/>
  <c r="Q318" i="17"/>
  <c r="R318" i="17"/>
  <c r="S318" i="17"/>
  <c r="V318" i="17"/>
  <c r="C319" i="17"/>
  <c r="D319" i="17"/>
  <c r="E319" i="17"/>
  <c r="F319" i="17"/>
  <c r="I319" i="17"/>
  <c r="J319" i="17"/>
  <c r="K319" i="17"/>
  <c r="L319" i="17"/>
  <c r="M319" i="17"/>
  <c r="N319" i="17"/>
  <c r="O319" i="17"/>
  <c r="P319" i="17"/>
  <c r="Q319" i="17"/>
  <c r="R319" i="17"/>
  <c r="S319" i="17"/>
  <c r="V319" i="17"/>
  <c r="C320" i="17"/>
  <c r="D320" i="17"/>
  <c r="E320" i="17"/>
  <c r="F320" i="17"/>
  <c r="I320" i="17"/>
  <c r="J320" i="17"/>
  <c r="K320" i="17"/>
  <c r="L320" i="17"/>
  <c r="M320" i="17"/>
  <c r="N320" i="17"/>
  <c r="O320" i="17"/>
  <c r="P320" i="17"/>
  <c r="Q320" i="17"/>
  <c r="R320" i="17"/>
  <c r="S320" i="17"/>
  <c r="V320" i="17"/>
  <c r="C321" i="17"/>
  <c r="D321" i="17"/>
  <c r="E321" i="17"/>
  <c r="F321" i="17"/>
  <c r="I321" i="17"/>
  <c r="J321" i="17"/>
  <c r="K321" i="17"/>
  <c r="L321" i="17"/>
  <c r="M321" i="17"/>
  <c r="N321" i="17"/>
  <c r="O321" i="17"/>
  <c r="P321" i="17"/>
  <c r="Q321" i="17"/>
  <c r="R321" i="17"/>
  <c r="S321" i="17"/>
  <c r="V321" i="17"/>
  <c r="C322" i="17"/>
  <c r="D322" i="17"/>
  <c r="E322" i="17"/>
  <c r="F322" i="17"/>
  <c r="I322" i="17"/>
  <c r="J322" i="17"/>
  <c r="K322" i="17"/>
  <c r="L322" i="17"/>
  <c r="M322" i="17"/>
  <c r="N322" i="17"/>
  <c r="O322" i="17"/>
  <c r="P322" i="17"/>
  <c r="Q322" i="17"/>
  <c r="R322" i="17"/>
  <c r="S322" i="17"/>
  <c r="V322" i="17"/>
  <c r="C323" i="17"/>
  <c r="D323" i="17"/>
  <c r="E323" i="17"/>
  <c r="F323" i="17"/>
  <c r="I323" i="17"/>
  <c r="J323" i="17"/>
  <c r="K323" i="17"/>
  <c r="L323" i="17"/>
  <c r="M323" i="17"/>
  <c r="N323" i="17"/>
  <c r="O323" i="17"/>
  <c r="P323" i="17"/>
  <c r="Q323" i="17"/>
  <c r="R323" i="17"/>
  <c r="S323" i="17"/>
  <c r="V323" i="17"/>
  <c r="C324" i="17"/>
  <c r="D324" i="17"/>
  <c r="E324" i="17"/>
  <c r="F324" i="17"/>
  <c r="I324" i="17"/>
  <c r="J324" i="17"/>
  <c r="K324" i="17"/>
  <c r="L324" i="17"/>
  <c r="M324" i="17"/>
  <c r="N324" i="17"/>
  <c r="O324" i="17"/>
  <c r="P324" i="17"/>
  <c r="Q324" i="17"/>
  <c r="R324" i="17"/>
  <c r="S324" i="17"/>
  <c r="V324" i="17"/>
  <c r="C325" i="17"/>
  <c r="D325" i="17"/>
  <c r="E325" i="17"/>
  <c r="F325" i="17"/>
  <c r="I325" i="17"/>
  <c r="J325" i="17"/>
  <c r="K325" i="17"/>
  <c r="L325" i="17"/>
  <c r="M325" i="17"/>
  <c r="N325" i="17"/>
  <c r="O325" i="17"/>
  <c r="P325" i="17"/>
  <c r="Q325" i="17"/>
  <c r="R325" i="17"/>
  <c r="S325" i="17"/>
  <c r="V325" i="17"/>
  <c r="C326" i="17"/>
  <c r="D326" i="17"/>
  <c r="E326" i="17"/>
  <c r="F326" i="17"/>
  <c r="I326" i="17"/>
  <c r="J326" i="17"/>
  <c r="K326" i="17"/>
  <c r="L326" i="17"/>
  <c r="M326" i="17"/>
  <c r="N326" i="17"/>
  <c r="O326" i="17"/>
  <c r="P326" i="17"/>
  <c r="Q326" i="17"/>
  <c r="R326" i="17"/>
  <c r="S326" i="17"/>
  <c r="V326" i="17"/>
  <c r="C327" i="17"/>
  <c r="D327" i="17"/>
  <c r="E327" i="17"/>
  <c r="F327" i="17"/>
  <c r="I327" i="17"/>
  <c r="J327" i="17"/>
  <c r="K327" i="17"/>
  <c r="L327" i="17"/>
  <c r="M327" i="17"/>
  <c r="N327" i="17"/>
  <c r="O327" i="17"/>
  <c r="P327" i="17"/>
  <c r="Q327" i="17"/>
  <c r="R327" i="17"/>
  <c r="S327" i="17"/>
  <c r="V327" i="17"/>
  <c r="C328" i="17"/>
  <c r="D328" i="17"/>
  <c r="E328" i="17"/>
  <c r="F328" i="17"/>
  <c r="I328" i="17"/>
  <c r="J328" i="17"/>
  <c r="K328" i="17"/>
  <c r="L328" i="17"/>
  <c r="M328" i="17"/>
  <c r="N328" i="17"/>
  <c r="O328" i="17"/>
  <c r="P328" i="17"/>
  <c r="Q328" i="17"/>
  <c r="R328" i="17"/>
  <c r="S328" i="17"/>
  <c r="V328" i="17"/>
  <c r="C329" i="17"/>
  <c r="D329" i="17"/>
  <c r="E329" i="17"/>
  <c r="F329" i="17"/>
  <c r="I329" i="17"/>
  <c r="J329" i="17"/>
  <c r="K329" i="17"/>
  <c r="L329" i="17"/>
  <c r="M329" i="17"/>
  <c r="N329" i="17"/>
  <c r="O329" i="17"/>
  <c r="P329" i="17"/>
  <c r="Q329" i="17"/>
  <c r="R329" i="17"/>
  <c r="S329" i="17"/>
  <c r="V329" i="17"/>
  <c r="C330" i="17"/>
  <c r="D330" i="17"/>
  <c r="E330" i="17"/>
  <c r="F330" i="17"/>
  <c r="I330" i="17"/>
  <c r="J330" i="17"/>
  <c r="K330" i="17"/>
  <c r="L330" i="17"/>
  <c r="M330" i="17"/>
  <c r="N330" i="17"/>
  <c r="O330" i="17"/>
  <c r="P330" i="17"/>
  <c r="Q330" i="17"/>
  <c r="R330" i="17"/>
  <c r="S330" i="17"/>
  <c r="V330" i="17"/>
  <c r="C331" i="17"/>
  <c r="D331" i="17"/>
  <c r="E331" i="17"/>
  <c r="F331" i="17"/>
  <c r="I331" i="17"/>
  <c r="J331" i="17"/>
  <c r="K331" i="17"/>
  <c r="L331" i="17"/>
  <c r="M331" i="17"/>
  <c r="N331" i="17"/>
  <c r="O331" i="17"/>
  <c r="P331" i="17"/>
  <c r="Q331" i="17"/>
  <c r="R331" i="17"/>
  <c r="S331" i="17"/>
  <c r="V331" i="17"/>
  <c r="C332" i="17"/>
  <c r="D332" i="17"/>
  <c r="E332" i="17"/>
  <c r="F332" i="17"/>
  <c r="I332" i="17"/>
  <c r="J332" i="17"/>
  <c r="K332" i="17"/>
  <c r="L332" i="17"/>
  <c r="M332" i="17"/>
  <c r="N332" i="17"/>
  <c r="O332" i="17"/>
  <c r="P332" i="17"/>
  <c r="Q332" i="17"/>
  <c r="R332" i="17"/>
  <c r="S332" i="17"/>
  <c r="V332" i="17"/>
  <c r="S309" i="16"/>
  <c r="U309" i="16"/>
  <c r="S310" i="16"/>
  <c r="U310" i="16"/>
  <c r="S311" i="16"/>
  <c r="U311" i="16"/>
  <c r="S312" i="16"/>
  <c r="U312" i="16"/>
  <c r="S313" i="16"/>
  <c r="U313" i="16"/>
  <c r="S314" i="16"/>
  <c r="U314" i="16"/>
  <c r="S315" i="16"/>
  <c r="U315" i="16"/>
  <c r="S316" i="16"/>
  <c r="U316" i="16"/>
  <c r="S317" i="16"/>
  <c r="U317" i="16"/>
  <c r="S318" i="16"/>
  <c r="U318" i="16"/>
  <c r="S319" i="16"/>
  <c r="U319" i="16"/>
  <c r="S320" i="16"/>
  <c r="U320" i="16"/>
  <c r="S321" i="16"/>
  <c r="U321" i="16"/>
  <c r="S322" i="16"/>
  <c r="U322" i="16"/>
  <c r="S323" i="16"/>
  <c r="U323" i="16"/>
  <c r="S324" i="16"/>
  <c r="U324" i="16"/>
  <c r="E325" i="16"/>
  <c r="P325" i="16"/>
  <c r="S325" i="16"/>
  <c r="T325" i="16"/>
  <c r="U325" i="16"/>
  <c r="V325" i="16"/>
  <c r="E326" i="16"/>
  <c r="P326" i="16"/>
  <c r="S326" i="16"/>
  <c r="T326" i="16"/>
  <c r="U326" i="16"/>
  <c r="V326" i="16"/>
  <c r="E327" i="16"/>
  <c r="P327" i="16"/>
  <c r="S327" i="16"/>
  <c r="T327" i="16"/>
  <c r="U327" i="16"/>
  <c r="V327" i="16"/>
  <c r="E328" i="16"/>
  <c r="P328" i="16"/>
  <c r="S328" i="16"/>
  <c r="T328" i="16"/>
  <c r="U328" i="16"/>
  <c r="V328" i="16"/>
  <c r="E329" i="16"/>
  <c r="P329" i="16"/>
  <c r="S329" i="16"/>
  <c r="T329" i="16"/>
  <c r="U329" i="16"/>
  <c r="V329" i="16"/>
  <c r="E330" i="16"/>
  <c r="P330" i="16"/>
  <c r="S330" i="16"/>
  <c r="T330" i="16"/>
  <c r="U330" i="16"/>
  <c r="V330" i="16"/>
  <c r="E331" i="16"/>
  <c r="P331" i="16"/>
  <c r="S331" i="16"/>
  <c r="T331" i="16"/>
  <c r="U331" i="16"/>
  <c r="V331" i="16"/>
  <c r="E332" i="16"/>
  <c r="P332" i="16"/>
  <c r="S332" i="16"/>
  <c r="T332" i="16"/>
  <c r="U332" i="16"/>
  <c r="V332" i="16"/>
  <c r="E333" i="16"/>
  <c r="P333" i="16"/>
  <c r="S333" i="16"/>
  <c r="T333" i="16"/>
  <c r="U333" i="16"/>
  <c r="V333" i="16"/>
  <c r="E334" i="16"/>
  <c r="P334" i="16"/>
  <c r="S334" i="16"/>
  <c r="T334" i="16"/>
  <c r="U334" i="16"/>
  <c r="V334" i="16"/>
  <c r="E335" i="16"/>
  <c r="P335" i="16"/>
  <c r="S335" i="16"/>
  <c r="T335" i="16"/>
  <c r="U335" i="16"/>
  <c r="V335" i="16"/>
  <c r="E336" i="16"/>
  <c r="P336" i="16"/>
  <c r="S336" i="16"/>
  <c r="T336" i="16"/>
  <c r="U336" i="16"/>
  <c r="V336" i="16"/>
  <c r="E337" i="16"/>
  <c r="P337" i="16"/>
  <c r="S337" i="16"/>
  <c r="T337" i="16"/>
  <c r="U337" i="16"/>
  <c r="V337" i="16"/>
  <c r="E338" i="16"/>
  <c r="P338" i="16"/>
  <c r="S338" i="16"/>
  <c r="T338" i="16"/>
  <c r="U338" i="16"/>
  <c r="V338" i="16"/>
  <c r="B1" i="15"/>
  <c r="F1" i="15"/>
  <c r="N7" i="15"/>
  <c r="E10" i="15"/>
  <c r="A11" i="15"/>
  <c r="K11" i="15"/>
  <c r="A15" i="15"/>
  <c r="N15" i="15"/>
  <c r="F16" i="15"/>
  <c r="C25" i="15"/>
  <c r="C29" i="15"/>
  <c r="D30" i="15"/>
  <c r="E5" i="2"/>
  <c r="N5" i="2"/>
  <c r="O5" i="2"/>
  <c r="Q5" i="2"/>
  <c r="S5" i="2"/>
  <c r="T5" i="2"/>
  <c r="V5" i="2"/>
  <c r="X5" i="2"/>
  <c r="A6" i="2"/>
  <c r="E6" i="2"/>
  <c r="N6" i="2"/>
  <c r="O6" i="2"/>
  <c r="Q6" i="2"/>
  <c r="S6" i="2"/>
  <c r="T6" i="2"/>
  <c r="V6" i="2"/>
  <c r="X6" i="2"/>
  <c r="A7" i="2"/>
  <c r="E7" i="2"/>
  <c r="N7" i="2"/>
  <c r="O7" i="2"/>
  <c r="Q7" i="2"/>
  <c r="S7" i="2"/>
  <c r="T7" i="2"/>
  <c r="V7" i="2"/>
  <c r="X7" i="2"/>
  <c r="A8" i="2"/>
  <c r="E8" i="2"/>
  <c r="N8" i="2"/>
  <c r="O8" i="2"/>
  <c r="Q8" i="2"/>
  <c r="S8" i="2"/>
  <c r="T8" i="2"/>
  <c r="V8" i="2"/>
  <c r="X8" i="2"/>
  <c r="A9" i="2"/>
  <c r="E9" i="2"/>
  <c r="N9" i="2"/>
  <c r="O9" i="2"/>
  <c r="Q9" i="2"/>
  <c r="S9" i="2"/>
  <c r="T9" i="2"/>
  <c r="V9" i="2"/>
  <c r="X9" i="2"/>
  <c r="A10" i="2"/>
  <c r="E10" i="2"/>
  <c r="N10" i="2"/>
  <c r="O10" i="2"/>
  <c r="Q10" i="2"/>
  <c r="S10" i="2"/>
  <c r="T10" i="2"/>
  <c r="A11" i="2"/>
  <c r="E11" i="2"/>
  <c r="N11" i="2"/>
  <c r="O11" i="2"/>
  <c r="Q11" i="2"/>
  <c r="S11" i="2"/>
  <c r="T11" i="2"/>
  <c r="A12" i="2"/>
  <c r="E12" i="2"/>
  <c r="N12" i="2"/>
  <c r="O12" i="2"/>
  <c r="Q12" i="2"/>
  <c r="S12" i="2"/>
  <c r="T12" i="2"/>
  <c r="A13" i="2"/>
  <c r="E13" i="2"/>
  <c r="N13" i="2"/>
  <c r="O13" i="2"/>
  <c r="Q13" i="2"/>
  <c r="S13" i="2"/>
  <c r="T13" i="2"/>
  <c r="A14" i="2"/>
  <c r="E14" i="2"/>
  <c r="N14" i="2"/>
  <c r="Q14" i="2"/>
  <c r="T14" i="2"/>
  <c r="A5" i="4"/>
  <c r="Z5" i="4"/>
  <c r="A6" i="4"/>
  <c r="U6" i="4"/>
  <c r="Z6" i="4"/>
  <c r="A7" i="4"/>
  <c r="U7" i="4"/>
  <c r="Z7" i="4"/>
  <c r="A8" i="4"/>
  <c r="U8" i="4"/>
  <c r="Z8" i="4"/>
  <c r="A9" i="4"/>
  <c r="U9" i="4"/>
  <c r="Z9" i="4"/>
  <c r="A10" i="4"/>
  <c r="U10" i="4"/>
  <c r="Z10" i="4"/>
  <c r="A11" i="4"/>
  <c r="E11" i="4"/>
  <c r="P11" i="4"/>
  <c r="U11" i="4"/>
  <c r="V11" i="4"/>
  <c r="Z11" i="4"/>
  <c r="A12" i="4"/>
  <c r="U12" i="4"/>
  <c r="Z12" i="4"/>
  <c r="A13" i="4"/>
  <c r="U13" i="4"/>
  <c r="Z13" i="4"/>
  <c r="A14" i="4"/>
  <c r="U14" i="4"/>
  <c r="Z14" i="4"/>
  <c r="A15" i="4"/>
  <c r="U15" i="4"/>
  <c r="Z15" i="4"/>
  <c r="A16" i="4"/>
  <c r="U16" i="4"/>
  <c r="Z16" i="4"/>
  <c r="A17" i="4"/>
  <c r="U17" i="4"/>
  <c r="Z17" i="4"/>
  <c r="A18" i="4"/>
  <c r="U18" i="4"/>
  <c r="Z18" i="4"/>
  <c r="A19" i="4"/>
  <c r="U19" i="4"/>
  <c r="Z19" i="4"/>
  <c r="A20" i="4"/>
  <c r="U20" i="4"/>
  <c r="Z20" i="4"/>
  <c r="A21" i="4"/>
  <c r="U21" i="4"/>
  <c r="Z21" i="4"/>
  <c r="A22" i="4"/>
  <c r="U22" i="4"/>
  <c r="Z22" i="4"/>
  <c r="A23" i="4"/>
  <c r="U23" i="4"/>
  <c r="Z23" i="4"/>
  <c r="A24" i="4"/>
  <c r="U24" i="4"/>
  <c r="Z24" i="4"/>
  <c r="A25" i="4"/>
  <c r="U25" i="4"/>
  <c r="Z25" i="4"/>
  <c r="A26" i="4"/>
  <c r="U26" i="4"/>
  <c r="Z26" i="4"/>
  <c r="A27" i="4"/>
  <c r="U27" i="4"/>
  <c r="Z27" i="4"/>
  <c r="A28" i="4"/>
  <c r="U28" i="4"/>
  <c r="Z28" i="4"/>
  <c r="A29" i="4"/>
  <c r="U29" i="4"/>
  <c r="Z29" i="4"/>
  <c r="A30" i="4"/>
  <c r="U30" i="4"/>
  <c r="Z30" i="4"/>
  <c r="A31" i="4"/>
  <c r="U31" i="4"/>
  <c r="Z31" i="4"/>
  <c r="A32" i="4"/>
  <c r="U32" i="4"/>
  <c r="Z32" i="4"/>
  <c r="A33" i="4"/>
  <c r="U33" i="4"/>
  <c r="Z33" i="4"/>
  <c r="A34" i="4"/>
  <c r="U34" i="4"/>
  <c r="Z34" i="4"/>
  <c r="A35" i="4"/>
  <c r="U35" i="4"/>
  <c r="Z35" i="4"/>
  <c r="A36" i="4"/>
  <c r="U36" i="4"/>
  <c r="Z36" i="4"/>
  <c r="A37" i="4"/>
  <c r="U37" i="4"/>
  <c r="Z37" i="4"/>
  <c r="A38" i="4"/>
  <c r="U38" i="4"/>
  <c r="Z38" i="4"/>
  <c r="A39" i="4"/>
  <c r="U39" i="4"/>
  <c r="Z39" i="4"/>
  <c r="A40" i="4"/>
  <c r="U40" i="4"/>
  <c r="Z40" i="4"/>
  <c r="A41" i="4"/>
  <c r="U41" i="4"/>
  <c r="Z41" i="4"/>
  <c r="A42" i="4"/>
  <c r="U42" i="4"/>
  <c r="Z42" i="4"/>
  <c r="A43" i="4"/>
  <c r="U43" i="4"/>
  <c r="Z43" i="4"/>
  <c r="A44" i="4"/>
  <c r="U44" i="4"/>
  <c r="Z44" i="4"/>
  <c r="A45" i="4"/>
  <c r="U45" i="4"/>
  <c r="Z45" i="4"/>
  <c r="A46" i="4"/>
  <c r="U46" i="4"/>
  <c r="Z46" i="4"/>
  <c r="A47" i="4"/>
  <c r="U47" i="4"/>
  <c r="Z47" i="4"/>
  <c r="A48" i="4"/>
  <c r="U48" i="4"/>
  <c r="Z48" i="4"/>
  <c r="A49" i="4"/>
  <c r="U49" i="4"/>
  <c r="Z49" i="4"/>
  <c r="A50" i="4"/>
  <c r="U50" i="4"/>
  <c r="Z50" i="4"/>
  <c r="A51" i="4"/>
  <c r="U51" i="4"/>
  <c r="Z51" i="4"/>
  <c r="A52" i="4"/>
  <c r="U52" i="4"/>
  <c r="Z52" i="4"/>
  <c r="A53" i="4"/>
  <c r="U53" i="4"/>
  <c r="Z53" i="4"/>
  <c r="A54" i="4"/>
  <c r="U54" i="4"/>
  <c r="Z54" i="4"/>
  <c r="A55" i="4"/>
  <c r="U55" i="4"/>
  <c r="Z55" i="4"/>
  <c r="A56" i="4"/>
  <c r="U56" i="4"/>
  <c r="Z56" i="4"/>
  <c r="A57" i="4"/>
  <c r="U57" i="4"/>
  <c r="Z57" i="4"/>
  <c r="A58" i="4"/>
  <c r="U58" i="4"/>
  <c r="Z58" i="4"/>
  <c r="A59" i="4"/>
  <c r="U59" i="4"/>
  <c r="Z59" i="4"/>
  <c r="A60" i="4"/>
  <c r="U60" i="4"/>
  <c r="Z60" i="4"/>
  <c r="A61" i="4"/>
  <c r="U61" i="4"/>
  <c r="Z61" i="4"/>
  <c r="A62" i="4"/>
  <c r="U62" i="4"/>
  <c r="Z62" i="4"/>
  <c r="A63" i="4"/>
  <c r="U63" i="4"/>
  <c r="Z63" i="4"/>
  <c r="A64" i="4"/>
  <c r="U64" i="4"/>
  <c r="Z64" i="4"/>
  <c r="A65" i="4"/>
  <c r="U65" i="4"/>
  <c r="Z65" i="4"/>
  <c r="A66" i="4"/>
  <c r="U66" i="4"/>
  <c r="Z66" i="4"/>
  <c r="A67" i="4"/>
  <c r="U67" i="4"/>
  <c r="Z67" i="4"/>
  <c r="A68" i="4"/>
  <c r="U68" i="4"/>
  <c r="Z68" i="4"/>
  <c r="A69" i="4"/>
  <c r="U69" i="4"/>
  <c r="Z69" i="4"/>
  <c r="A70" i="4"/>
  <c r="U70" i="4"/>
  <c r="Z70" i="4"/>
  <c r="A71" i="4"/>
  <c r="U71" i="4"/>
  <c r="Z71" i="4"/>
  <c r="A72" i="4"/>
  <c r="U72" i="4"/>
  <c r="Z72" i="4"/>
  <c r="A73" i="4"/>
  <c r="U73" i="4"/>
  <c r="Z73" i="4"/>
  <c r="A74" i="4"/>
  <c r="U74" i="4"/>
  <c r="Z74" i="4"/>
  <c r="A75" i="4"/>
  <c r="U75" i="4"/>
  <c r="Z75" i="4"/>
  <c r="A76" i="4"/>
  <c r="U76" i="4"/>
  <c r="Z76" i="4"/>
  <c r="A77" i="4"/>
  <c r="U77" i="4"/>
  <c r="Z77" i="4"/>
  <c r="A78" i="4"/>
  <c r="U78" i="4"/>
  <c r="Z78" i="4"/>
  <c r="A79" i="4"/>
  <c r="U79" i="4"/>
  <c r="Z79" i="4"/>
  <c r="A80" i="4"/>
  <c r="U80" i="4"/>
  <c r="Z80" i="4"/>
  <c r="A81" i="4"/>
  <c r="U81" i="4"/>
  <c r="Z81" i="4"/>
  <c r="A82" i="4"/>
  <c r="U82" i="4"/>
  <c r="Z82" i="4"/>
  <c r="A83" i="4"/>
  <c r="U83" i="4"/>
  <c r="Z83" i="4"/>
  <c r="A84" i="4"/>
  <c r="U84" i="4"/>
  <c r="Z84" i="4"/>
  <c r="A85" i="4"/>
  <c r="U85" i="4"/>
  <c r="Z85" i="4"/>
  <c r="A86" i="4"/>
  <c r="U86" i="4"/>
  <c r="Z86" i="4"/>
  <c r="A87" i="4"/>
  <c r="U87" i="4"/>
  <c r="Z87" i="4"/>
  <c r="A88" i="4"/>
  <c r="U88" i="4"/>
  <c r="Z88" i="4"/>
  <c r="A89" i="4"/>
  <c r="U89" i="4"/>
  <c r="Z89" i="4"/>
  <c r="A90" i="4"/>
  <c r="U90" i="4"/>
  <c r="Z90" i="4"/>
  <c r="A91" i="4"/>
  <c r="U91" i="4"/>
  <c r="Z91" i="4"/>
  <c r="A92" i="4"/>
  <c r="U92" i="4"/>
  <c r="Z92" i="4"/>
  <c r="A93" i="4"/>
  <c r="E93" i="4"/>
  <c r="P93" i="4"/>
  <c r="U93" i="4"/>
  <c r="V93" i="4"/>
  <c r="Z93" i="4"/>
  <c r="A94" i="4"/>
  <c r="U94" i="4"/>
  <c r="Z94" i="4"/>
  <c r="A95" i="4"/>
  <c r="U95" i="4"/>
  <c r="Z95" i="4"/>
  <c r="A96" i="4"/>
  <c r="U96" i="4"/>
  <c r="Z96" i="4"/>
  <c r="A97" i="4"/>
  <c r="U97" i="4"/>
  <c r="Z97" i="4"/>
  <c r="A98" i="4"/>
  <c r="U98" i="4"/>
  <c r="Z98" i="4"/>
  <c r="A99" i="4"/>
  <c r="U99" i="4"/>
  <c r="Z99" i="4"/>
  <c r="A100" i="4"/>
  <c r="U100" i="4"/>
  <c r="Z100" i="4"/>
  <c r="A101" i="4"/>
  <c r="U101" i="4"/>
  <c r="Z101" i="4"/>
  <c r="A102" i="4"/>
  <c r="U102" i="4"/>
  <c r="Z102" i="4"/>
  <c r="A103" i="4"/>
  <c r="U103" i="4"/>
  <c r="Z103" i="4"/>
  <c r="A104" i="4"/>
  <c r="U104" i="4"/>
  <c r="Z104" i="4"/>
  <c r="A105" i="4"/>
  <c r="U105" i="4"/>
  <c r="Z105" i="4"/>
  <c r="A106" i="4"/>
  <c r="U106" i="4"/>
  <c r="Z106" i="4"/>
  <c r="A107" i="4"/>
  <c r="E107" i="4"/>
  <c r="P107" i="4"/>
  <c r="U107" i="4"/>
  <c r="V107" i="4"/>
  <c r="Z107" i="4"/>
  <c r="A108" i="4"/>
  <c r="U108" i="4"/>
  <c r="Z108" i="4"/>
  <c r="A109" i="4"/>
  <c r="U109" i="4"/>
  <c r="Z109" i="4"/>
  <c r="A110" i="4"/>
  <c r="U110" i="4"/>
  <c r="Z110" i="4"/>
  <c r="A111" i="4"/>
  <c r="U111" i="4"/>
  <c r="Z111" i="4"/>
  <c r="A112" i="4"/>
  <c r="U112" i="4"/>
  <c r="Z112" i="4"/>
  <c r="A113" i="4"/>
  <c r="U113" i="4"/>
  <c r="Z113" i="4"/>
  <c r="A114" i="4"/>
  <c r="U114" i="4"/>
  <c r="Z114" i="4"/>
  <c r="A115" i="4"/>
  <c r="U115" i="4"/>
  <c r="Z115" i="4"/>
  <c r="A116" i="4"/>
  <c r="U116" i="4"/>
  <c r="Z116" i="4"/>
  <c r="A117" i="4"/>
  <c r="U117" i="4"/>
  <c r="Z117" i="4"/>
  <c r="A118" i="4"/>
  <c r="U118" i="4"/>
  <c r="Z118" i="4"/>
  <c r="A119" i="4"/>
  <c r="U119" i="4"/>
  <c r="Z119" i="4"/>
  <c r="A120" i="4"/>
  <c r="U120" i="4"/>
  <c r="Z120" i="4"/>
  <c r="A121" i="4"/>
  <c r="U121" i="4"/>
  <c r="Z121" i="4"/>
  <c r="A122" i="4"/>
  <c r="U122" i="4"/>
  <c r="Z122" i="4"/>
  <c r="A123" i="4"/>
  <c r="U123" i="4"/>
  <c r="Z123" i="4"/>
  <c r="A124" i="4"/>
  <c r="U124" i="4"/>
  <c r="Z124" i="4"/>
  <c r="A125" i="4"/>
  <c r="U125" i="4"/>
  <c r="Z125" i="4"/>
  <c r="A126" i="4"/>
  <c r="U126" i="4"/>
  <c r="Z126" i="4"/>
  <c r="A127" i="4"/>
  <c r="U127" i="4"/>
  <c r="Z127" i="4"/>
  <c r="A128" i="4"/>
  <c r="U128" i="4"/>
  <c r="Z128" i="4"/>
  <c r="A129" i="4"/>
  <c r="U129" i="4"/>
  <c r="Z129" i="4"/>
  <c r="A130" i="4"/>
  <c r="U130" i="4"/>
  <c r="Z130" i="4"/>
  <c r="A131" i="4"/>
  <c r="U131" i="4"/>
  <c r="Z131" i="4"/>
  <c r="A132" i="4"/>
  <c r="U132" i="4"/>
  <c r="Z132" i="4"/>
  <c r="A133" i="4"/>
  <c r="U133" i="4"/>
  <c r="Z133" i="4"/>
  <c r="A134" i="4"/>
  <c r="U134" i="4"/>
  <c r="Z134" i="4"/>
  <c r="A135" i="4"/>
  <c r="U135" i="4"/>
  <c r="Z135" i="4"/>
  <c r="A136" i="4"/>
  <c r="U136" i="4"/>
  <c r="Z136" i="4"/>
  <c r="A137" i="4"/>
  <c r="U137" i="4"/>
  <c r="Z137" i="4"/>
  <c r="A138" i="4"/>
  <c r="U138" i="4"/>
  <c r="Z138" i="4"/>
  <c r="A139" i="4"/>
  <c r="U139" i="4"/>
  <c r="Z139" i="4"/>
  <c r="A140" i="4"/>
  <c r="U140" i="4"/>
  <c r="Z140" i="4"/>
  <c r="A141" i="4"/>
  <c r="U141" i="4"/>
  <c r="Z141" i="4"/>
  <c r="A142" i="4"/>
  <c r="U142" i="4"/>
  <c r="Z142" i="4"/>
  <c r="A143" i="4"/>
  <c r="U143" i="4"/>
  <c r="Z143" i="4"/>
  <c r="A144" i="4"/>
  <c r="U144" i="4"/>
  <c r="Z144" i="4"/>
  <c r="A145" i="4"/>
  <c r="U145" i="4"/>
  <c r="Z145" i="4"/>
  <c r="A146" i="4"/>
  <c r="U146" i="4"/>
  <c r="Z146" i="4"/>
  <c r="A147" i="4"/>
  <c r="U147" i="4"/>
  <c r="Z147" i="4"/>
  <c r="A148" i="4"/>
  <c r="U148" i="4"/>
  <c r="Z148" i="4"/>
  <c r="A149" i="4"/>
  <c r="U149" i="4"/>
  <c r="Z149" i="4"/>
  <c r="A150" i="4"/>
  <c r="U150" i="4"/>
  <c r="Z150" i="4"/>
  <c r="A151" i="4"/>
  <c r="U151" i="4"/>
  <c r="Z151" i="4"/>
  <c r="A152" i="4"/>
  <c r="U152" i="4"/>
  <c r="Z152" i="4"/>
  <c r="A153" i="4"/>
  <c r="U153" i="4"/>
  <c r="Z153" i="4"/>
  <c r="A154" i="4"/>
  <c r="U154" i="4"/>
  <c r="Z154" i="4"/>
  <c r="A155" i="4"/>
  <c r="U155" i="4"/>
  <c r="Z155" i="4"/>
  <c r="A156" i="4"/>
  <c r="U156" i="4"/>
  <c r="Z156" i="4"/>
  <c r="A157" i="4"/>
  <c r="U157" i="4"/>
  <c r="Z157" i="4"/>
  <c r="A158" i="4"/>
  <c r="U158" i="4"/>
  <c r="Z158" i="4"/>
  <c r="A159" i="4"/>
  <c r="U159" i="4"/>
  <c r="Z159" i="4"/>
  <c r="A160" i="4"/>
  <c r="U160" i="4"/>
  <c r="Z160" i="4"/>
  <c r="A161" i="4"/>
  <c r="U161" i="4"/>
  <c r="Z161" i="4"/>
  <c r="A162" i="4"/>
  <c r="U162" i="4"/>
  <c r="Z162" i="4"/>
  <c r="A163" i="4"/>
  <c r="U163" i="4"/>
  <c r="Z163" i="4"/>
  <c r="A164" i="4"/>
  <c r="U164" i="4"/>
  <c r="Z164" i="4"/>
  <c r="A165" i="4"/>
  <c r="U165" i="4"/>
  <c r="Z165" i="4"/>
  <c r="A166" i="4"/>
  <c r="U166" i="4"/>
  <c r="Z166" i="4"/>
  <c r="A167" i="4"/>
  <c r="U167" i="4"/>
  <c r="Z167" i="4"/>
  <c r="A168" i="4"/>
  <c r="U168" i="4"/>
  <c r="Z168" i="4"/>
  <c r="A169" i="4"/>
  <c r="U169" i="4"/>
  <c r="Z169" i="4"/>
  <c r="A170" i="4"/>
  <c r="U170" i="4"/>
  <c r="Z170" i="4"/>
  <c r="A171" i="4"/>
  <c r="U171" i="4"/>
  <c r="Z171" i="4"/>
  <c r="A172" i="4"/>
  <c r="U172" i="4"/>
  <c r="Z172" i="4"/>
  <c r="A173" i="4"/>
  <c r="U173" i="4"/>
  <c r="Z173" i="4"/>
  <c r="A174" i="4"/>
  <c r="U174" i="4"/>
  <c r="Z174" i="4"/>
  <c r="A175" i="4"/>
  <c r="U175" i="4"/>
  <c r="Z175" i="4"/>
  <c r="A176" i="4"/>
  <c r="U176" i="4"/>
  <c r="Z176" i="4"/>
  <c r="A177" i="4"/>
  <c r="U177" i="4"/>
  <c r="Z177" i="4"/>
  <c r="A178" i="4"/>
  <c r="U178" i="4"/>
  <c r="Z178" i="4"/>
  <c r="A179" i="4"/>
  <c r="U179" i="4"/>
  <c r="Z179" i="4"/>
  <c r="A180" i="4"/>
  <c r="U180" i="4"/>
  <c r="Z180" i="4"/>
  <c r="A181" i="4"/>
  <c r="U181" i="4"/>
  <c r="Z181" i="4"/>
  <c r="A182" i="4"/>
  <c r="U182" i="4"/>
  <c r="Z182" i="4"/>
  <c r="A183" i="4"/>
  <c r="U183" i="4"/>
  <c r="Z183" i="4"/>
  <c r="A184" i="4"/>
  <c r="U184" i="4"/>
  <c r="Z184" i="4"/>
  <c r="A185" i="4"/>
  <c r="U185" i="4"/>
  <c r="Z185" i="4"/>
  <c r="A186" i="4"/>
  <c r="U186" i="4"/>
  <c r="Z186" i="4"/>
  <c r="A187" i="4"/>
  <c r="U187" i="4"/>
  <c r="Z187" i="4"/>
  <c r="A188" i="4"/>
  <c r="U188" i="4"/>
  <c r="Z188" i="4"/>
  <c r="A189" i="4"/>
  <c r="U189" i="4"/>
  <c r="Z189" i="4"/>
  <c r="A190" i="4"/>
  <c r="U190" i="4"/>
  <c r="Z190" i="4"/>
  <c r="A191" i="4"/>
  <c r="U191" i="4"/>
  <c r="Z191" i="4"/>
  <c r="A192" i="4"/>
  <c r="U192" i="4"/>
  <c r="Z192" i="4"/>
  <c r="A193" i="4"/>
  <c r="U193" i="4"/>
  <c r="Z193" i="4"/>
  <c r="A194" i="4"/>
  <c r="U194" i="4"/>
  <c r="Z194" i="4"/>
  <c r="A195" i="4"/>
  <c r="U195" i="4"/>
  <c r="Z195" i="4"/>
  <c r="A196" i="4"/>
  <c r="U196" i="4"/>
  <c r="Z196" i="4"/>
  <c r="A197" i="4"/>
  <c r="U197" i="4"/>
  <c r="Z197" i="4"/>
  <c r="A198" i="4"/>
  <c r="U198" i="4"/>
  <c r="Z198" i="4"/>
  <c r="A199" i="4"/>
  <c r="U199" i="4"/>
  <c r="Z199" i="4"/>
  <c r="A200" i="4"/>
  <c r="U200" i="4"/>
  <c r="Z200" i="4"/>
  <c r="A201" i="4"/>
  <c r="U201" i="4"/>
  <c r="Z201" i="4"/>
  <c r="A202" i="4"/>
  <c r="U202" i="4"/>
  <c r="Z202" i="4"/>
  <c r="A203" i="4"/>
  <c r="U203" i="4"/>
  <c r="Z203" i="4"/>
  <c r="A204" i="4"/>
  <c r="U204" i="4"/>
  <c r="Z204" i="4"/>
  <c r="A205" i="4"/>
  <c r="U205" i="4"/>
  <c r="Z205" i="4"/>
  <c r="A206" i="4"/>
  <c r="U206" i="4"/>
  <c r="Z206" i="4"/>
  <c r="A207" i="4"/>
  <c r="U207" i="4"/>
  <c r="Z207" i="4"/>
  <c r="A208" i="4"/>
  <c r="U208" i="4"/>
  <c r="Z208" i="4"/>
  <c r="A209" i="4"/>
  <c r="U209" i="4"/>
  <c r="Z209" i="4"/>
  <c r="A210" i="4"/>
  <c r="U210" i="4"/>
  <c r="Z210" i="4"/>
  <c r="A211" i="4"/>
  <c r="U211" i="4"/>
  <c r="Z211" i="4"/>
  <c r="A212" i="4"/>
  <c r="U212" i="4"/>
  <c r="Z212" i="4"/>
  <c r="A213" i="4"/>
  <c r="U213" i="4"/>
  <c r="Z213" i="4"/>
  <c r="A214" i="4"/>
  <c r="U214" i="4"/>
  <c r="Z214" i="4"/>
  <c r="A215" i="4"/>
  <c r="U215" i="4"/>
  <c r="Z215" i="4"/>
  <c r="A216" i="4"/>
  <c r="U216" i="4"/>
  <c r="Z216" i="4"/>
  <c r="A217" i="4"/>
  <c r="U217" i="4"/>
  <c r="Z217" i="4"/>
  <c r="A218" i="4"/>
  <c r="U218" i="4"/>
  <c r="Z218" i="4"/>
  <c r="A219" i="4"/>
  <c r="U219" i="4"/>
  <c r="Z219" i="4"/>
  <c r="A220" i="4"/>
  <c r="U220" i="4"/>
  <c r="Z220" i="4"/>
  <c r="A221" i="4"/>
  <c r="U221" i="4"/>
  <c r="Z221" i="4"/>
  <c r="A222" i="4"/>
  <c r="U222" i="4"/>
  <c r="Z222" i="4"/>
  <c r="A223" i="4"/>
  <c r="U223" i="4"/>
  <c r="Z223" i="4"/>
  <c r="A224" i="4"/>
  <c r="U224" i="4"/>
  <c r="Z224" i="4"/>
  <c r="A225" i="4"/>
  <c r="U225" i="4"/>
  <c r="Z225" i="4"/>
  <c r="A226" i="4"/>
  <c r="U226" i="4"/>
  <c r="Z226" i="4"/>
  <c r="A227" i="4"/>
  <c r="U227" i="4"/>
  <c r="Z227" i="4"/>
  <c r="A228" i="4"/>
  <c r="U228" i="4"/>
  <c r="Z228" i="4"/>
  <c r="A229" i="4"/>
  <c r="U229" i="4"/>
  <c r="Z229" i="4"/>
  <c r="A230" i="4"/>
  <c r="U230" i="4"/>
  <c r="Z230" i="4"/>
  <c r="A231" i="4"/>
  <c r="U231" i="4"/>
  <c r="Z231" i="4"/>
  <c r="A232" i="4"/>
  <c r="U232" i="4"/>
  <c r="Z232" i="4"/>
  <c r="A233" i="4"/>
  <c r="U233" i="4"/>
  <c r="Z233" i="4"/>
  <c r="A234" i="4"/>
  <c r="U234" i="4"/>
  <c r="Z234" i="4"/>
  <c r="A235" i="4"/>
  <c r="U235" i="4"/>
  <c r="Z235" i="4"/>
  <c r="A236" i="4"/>
  <c r="U236" i="4"/>
  <c r="Z236" i="4"/>
  <c r="A237" i="4"/>
  <c r="U237" i="4"/>
  <c r="Z237" i="4"/>
  <c r="A238" i="4"/>
  <c r="U238" i="4"/>
  <c r="Z238" i="4"/>
  <c r="A239" i="4"/>
  <c r="U239" i="4"/>
  <c r="Z239" i="4"/>
  <c r="A240" i="4"/>
  <c r="U240" i="4"/>
  <c r="Z240" i="4"/>
  <c r="A241" i="4"/>
  <c r="U241" i="4"/>
  <c r="Z241" i="4"/>
  <c r="A242" i="4"/>
  <c r="U242" i="4"/>
  <c r="Z242" i="4"/>
  <c r="A243" i="4"/>
  <c r="U243" i="4"/>
  <c r="Z243" i="4"/>
  <c r="A244" i="4"/>
  <c r="U244" i="4"/>
  <c r="Z244" i="4"/>
  <c r="A245" i="4"/>
  <c r="U245" i="4"/>
  <c r="Z245" i="4"/>
  <c r="A246" i="4"/>
  <c r="U246" i="4"/>
  <c r="Z246" i="4"/>
  <c r="A247" i="4"/>
  <c r="U247" i="4"/>
  <c r="A248" i="4"/>
  <c r="U248" i="4"/>
  <c r="Z248" i="4"/>
  <c r="A249" i="4"/>
  <c r="U249" i="4"/>
  <c r="Z249" i="4"/>
  <c r="A250" i="4"/>
  <c r="U250" i="4"/>
  <c r="Z250" i="4"/>
  <c r="A251" i="4"/>
  <c r="U251" i="4"/>
  <c r="Z251" i="4"/>
  <c r="A252" i="4"/>
  <c r="U252" i="4"/>
  <c r="Z252" i="4"/>
  <c r="A253" i="4"/>
  <c r="U253" i="4"/>
  <c r="Z253" i="4"/>
  <c r="A254" i="4"/>
  <c r="U254" i="4"/>
  <c r="Z254" i="4"/>
  <c r="A255" i="4"/>
  <c r="U255" i="4"/>
  <c r="Z255" i="4"/>
  <c r="A256" i="4"/>
  <c r="U256" i="4"/>
  <c r="Z256" i="4"/>
  <c r="A257" i="4"/>
  <c r="U257" i="4"/>
  <c r="Z257" i="4"/>
  <c r="A258" i="4"/>
  <c r="U258" i="4"/>
  <c r="Z258" i="4"/>
  <c r="A259" i="4"/>
  <c r="U259" i="4"/>
  <c r="Z259" i="4"/>
  <c r="A260" i="4"/>
  <c r="U260" i="4"/>
  <c r="Z260" i="4"/>
  <c r="A261" i="4"/>
  <c r="U261" i="4"/>
  <c r="Z261" i="4"/>
  <c r="A262" i="4"/>
  <c r="U262" i="4"/>
  <c r="Z262" i="4"/>
  <c r="A263" i="4"/>
  <c r="U263" i="4"/>
  <c r="Z263" i="4"/>
  <c r="A264" i="4"/>
  <c r="U264" i="4"/>
  <c r="Z264" i="4"/>
  <c r="A265" i="4"/>
  <c r="U265" i="4"/>
  <c r="Z265" i="4"/>
  <c r="A266" i="4"/>
  <c r="U266" i="4"/>
  <c r="Z266" i="4"/>
  <c r="A267" i="4"/>
  <c r="U267" i="4"/>
  <c r="Z267" i="4"/>
  <c r="A268" i="4"/>
  <c r="U268" i="4"/>
  <c r="Z268" i="4"/>
  <c r="A269" i="4"/>
  <c r="U269" i="4"/>
  <c r="Z269" i="4"/>
  <c r="A270" i="4"/>
  <c r="U270" i="4"/>
  <c r="Z270" i="4"/>
  <c r="A271" i="4"/>
  <c r="U271" i="4"/>
  <c r="Z271" i="4"/>
  <c r="A272" i="4"/>
  <c r="U272" i="4"/>
  <c r="Z272" i="4"/>
  <c r="A273" i="4"/>
  <c r="U273" i="4"/>
  <c r="Z273" i="4"/>
  <c r="A274" i="4"/>
  <c r="U274" i="4"/>
  <c r="A275" i="4"/>
  <c r="U275" i="4"/>
  <c r="A276" i="4"/>
  <c r="U276" i="4"/>
  <c r="A277" i="4"/>
  <c r="U277" i="4"/>
  <c r="A278" i="4"/>
  <c r="U278" i="4"/>
  <c r="A279" i="4"/>
  <c r="U279" i="4"/>
  <c r="A280" i="4"/>
  <c r="U280" i="4"/>
  <c r="A281" i="4"/>
  <c r="U281" i="4"/>
  <c r="A282" i="4"/>
  <c r="U282" i="4"/>
  <c r="A283" i="4"/>
  <c r="U283" i="4"/>
  <c r="A284" i="4"/>
  <c r="U284" i="4"/>
  <c r="A285" i="4"/>
  <c r="U285" i="4"/>
  <c r="A286" i="4"/>
  <c r="U286" i="4"/>
  <c r="A287" i="4"/>
  <c r="U287" i="4"/>
  <c r="A288" i="4"/>
  <c r="U288" i="4"/>
  <c r="Z288" i="4"/>
  <c r="A289" i="4"/>
  <c r="U289" i="4"/>
  <c r="Z289" i="4"/>
  <c r="A290" i="4"/>
  <c r="U290" i="4"/>
  <c r="Z290" i="4"/>
  <c r="A291" i="4"/>
  <c r="T291" i="4"/>
  <c r="U291" i="4"/>
  <c r="V291" i="4"/>
  <c r="Z291" i="4"/>
  <c r="A292" i="4"/>
  <c r="T292" i="4"/>
  <c r="U292" i="4"/>
  <c r="V292" i="4"/>
  <c r="Z292" i="4"/>
  <c r="A293" i="4"/>
  <c r="T293" i="4"/>
  <c r="U293" i="4"/>
  <c r="V293" i="4"/>
  <c r="Z293" i="4"/>
  <c r="A294" i="4"/>
  <c r="T294" i="4"/>
  <c r="U294" i="4"/>
  <c r="V294" i="4"/>
  <c r="Z294" i="4"/>
  <c r="A295" i="4"/>
  <c r="T295" i="4"/>
  <c r="U295" i="4"/>
  <c r="V295" i="4"/>
  <c r="Z295" i="4"/>
  <c r="A296" i="4"/>
  <c r="T296" i="4"/>
  <c r="U296" i="4"/>
  <c r="V296" i="4"/>
  <c r="Z296" i="4"/>
  <c r="A297" i="4"/>
  <c r="T297" i="4"/>
  <c r="U297" i="4"/>
  <c r="V297" i="4"/>
  <c r="Z297" i="4"/>
  <c r="A298" i="4"/>
  <c r="T298" i="4"/>
  <c r="U298" i="4"/>
  <c r="V298" i="4"/>
  <c r="Z298" i="4"/>
  <c r="A299" i="4"/>
  <c r="T299" i="4"/>
  <c r="U299" i="4"/>
  <c r="V299" i="4"/>
  <c r="A300" i="4"/>
  <c r="T300" i="4"/>
  <c r="U300" i="4"/>
  <c r="V300" i="4"/>
  <c r="A301" i="4"/>
  <c r="T301" i="4"/>
  <c r="U301" i="4"/>
  <c r="V301" i="4"/>
  <c r="A302" i="4"/>
  <c r="T302" i="4"/>
  <c r="U302" i="4"/>
  <c r="V302" i="4"/>
  <c r="A303" i="4"/>
  <c r="T303" i="4"/>
  <c r="U303" i="4"/>
  <c r="V303" i="4"/>
  <c r="A304" i="4"/>
  <c r="T304" i="4"/>
  <c r="U304" i="4"/>
  <c r="V304" i="4"/>
  <c r="A305" i="4"/>
  <c r="T305" i="4"/>
  <c r="U305" i="4"/>
  <c r="V305" i="4"/>
  <c r="A306" i="4"/>
  <c r="T306" i="4"/>
  <c r="U306" i="4"/>
  <c r="V306" i="4"/>
  <c r="A307" i="4"/>
  <c r="T307" i="4"/>
  <c r="U307" i="4"/>
  <c r="V307" i="4"/>
  <c r="A308" i="4"/>
  <c r="T308" i="4"/>
  <c r="U308" i="4"/>
  <c r="V308" i="4"/>
  <c r="A309" i="4"/>
  <c r="T309" i="4"/>
  <c r="U309" i="4"/>
  <c r="V309" i="4"/>
  <c r="A310" i="4"/>
  <c r="T310" i="4"/>
  <c r="U310" i="4"/>
  <c r="V310" i="4"/>
  <c r="A311" i="4"/>
  <c r="S311" i="4"/>
  <c r="T311" i="4"/>
  <c r="U311" i="4"/>
  <c r="V311" i="4"/>
  <c r="A312" i="4"/>
  <c r="P312" i="4"/>
  <c r="T312" i="4"/>
  <c r="U312" i="4"/>
  <c r="V312" i="4"/>
  <c r="A313" i="4"/>
  <c r="P313" i="4"/>
  <c r="T313" i="4"/>
  <c r="U313" i="4"/>
  <c r="V313" i="4"/>
  <c r="A314" i="4"/>
  <c r="P314" i="4"/>
  <c r="T314" i="4"/>
  <c r="U314" i="4"/>
  <c r="V314" i="4"/>
  <c r="A315" i="4"/>
  <c r="P315" i="4"/>
  <c r="T315" i="4"/>
  <c r="U315" i="4"/>
  <c r="V315" i="4"/>
  <c r="A316" i="4"/>
  <c r="P316" i="4"/>
  <c r="T316" i="4"/>
  <c r="U316" i="4"/>
  <c r="V316" i="4"/>
  <c r="A317" i="4"/>
  <c r="P317" i="4"/>
  <c r="T317" i="4"/>
  <c r="U317" i="4"/>
  <c r="V317" i="4"/>
  <c r="A318" i="4"/>
  <c r="P318" i="4"/>
  <c r="T318" i="4"/>
  <c r="U318" i="4"/>
  <c r="V318" i="4"/>
  <c r="A319" i="4"/>
  <c r="P319" i="4"/>
  <c r="T319" i="4"/>
  <c r="U319" i="4"/>
  <c r="V319" i="4"/>
  <c r="A320" i="4"/>
  <c r="P320" i="4"/>
  <c r="T320" i="4"/>
  <c r="U320" i="4"/>
  <c r="V320" i="4"/>
  <c r="A321" i="4"/>
  <c r="P321" i="4"/>
  <c r="T321" i="4"/>
  <c r="U321" i="4"/>
  <c r="V321" i="4"/>
  <c r="A322" i="4"/>
  <c r="P322" i="4"/>
  <c r="T322" i="4"/>
  <c r="U322" i="4"/>
  <c r="V322" i="4"/>
  <c r="A323" i="4"/>
  <c r="C323" i="4"/>
  <c r="D323" i="4"/>
  <c r="E323" i="4"/>
  <c r="I323" i="4"/>
  <c r="J323" i="4"/>
  <c r="K323" i="4"/>
  <c r="L323" i="4"/>
  <c r="M323" i="4"/>
  <c r="N323" i="4"/>
  <c r="O323" i="4"/>
  <c r="P323" i="4"/>
  <c r="Q323" i="4"/>
  <c r="R323" i="4"/>
  <c r="S323" i="4"/>
  <c r="T323" i="4"/>
  <c r="U323" i="4"/>
  <c r="V323" i="4"/>
  <c r="A324" i="4"/>
  <c r="C324" i="4"/>
  <c r="D324" i="4"/>
  <c r="E324" i="4"/>
  <c r="I324" i="4"/>
  <c r="J324" i="4"/>
  <c r="K324" i="4"/>
  <c r="L324" i="4"/>
  <c r="M324" i="4"/>
  <c r="N324" i="4"/>
  <c r="O324" i="4"/>
  <c r="P324" i="4"/>
  <c r="Q324" i="4"/>
  <c r="R324" i="4"/>
  <c r="S324" i="4"/>
  <c r="T324" i="4"/>
  <c r="U324" i="4"/>
  <c r="V324" i="4"/>
  <c r="A325" i="4"/>
  <c r="C325" i="4"/>
  <c r="D325" i="4"/>
  <c r="E325" i="4"/>
  <c r="I325" i="4"/>
  <c r="J325" i="4"/>
  <c r="K325" i="4"/>
  <c r="L325" i="4"/>
  <c r="M325" i="4"/>
  <c r="N325" i="4"/>
  <c r="O325" i="4"/>
  <c r="P325" i="4"/>
  <c r="Q325" i="4"/>
  <c r="R325" i="4"/>
  <c r="S325" i="4"/>
  <c r="T325" i="4"/>
  <c r="U325" i="4"/>
  <c r="V325" i="4"/>
  <c r="A326" i="4"/>
  <c r="C326" i="4"/>
  <c r="D326" i="4"/>
  <c r="E326" i="4"/>
  <c r="I326" i="4"/>
  <c r="J326" i="4"/>
  <c r="K326" i="4"/>
  <c r="L326" i="4"/>
  <c r="M326" i="4"/>
  <c r="N326" i="4"/>
  <c r="O326" i="4"/>
  <c r="P326" i="4"/>
  <c r="Q326" i="4"/>
  <c r="R326" i="4"/>
  <c r="S326" i="4"/>
  <c r="T326" i="4"/>
  <c r="U326" i="4"/>
  <c r="V326" i="4"/>
  <c r="A327" i="4"/>
  <c r="C327" i="4"/>
  <c r="D327" i="4"/>
  <c r="E327" i="4"/>
  <c r="I327" i="4"/>
  <c r="J327" i="4"/>
  <c r="K327" i="4"/>
  <c r="L327" i="4"/>
  <c r="M327" i="4"/>
  <c r="N327" i="4"/>
  <c r="O327" i="4"/>
  <c r="P327" i="4"/>
  <c r="Q327" i="4"/>
  <c r="R327" i="4"/>
  <c r="S327" i="4"/>
  <c r="T327" i="4"/>
  <c r="U327" i="4"/>
  <c r="V327" i="4"/>
  <c r="A328" i="4"/>
  <c r="C328" i="4"/>
  <c r="D328" i="4"/>
  <c r="E328" i="4"/>
  <c r="I328" i="4"/>
  <c r="J328" i="4"/>
  <c r="K328" i="4"/>
  <c r="L328" i="4"/>
  <c r="M328" i="4"/>
  <c r="N328" i="4"/>
  <c r="O328" i="4"/>
  <c r="P328" i="4"/>
  <c r="Q328" i="4"/>
  <c r="R328" i="4"/>
  <c r="S328" i="4"/>
  <c r="T328" i="4"/>
  <c r="U328" i="4"/>
  <c r="V328" i="4"/>
  <c r="A329" i="4"/>
  <c r="C329" i="4"/>
  <c r="D329" i="4"/>
  <c r="E329" i="4"/>
  <c r="I329" i="4"/>
  <c r="J329" i="4"/>
  <c r="K329" i="4"/>
  <c r="L329" i="4"/>
  <c r="M329" i="4"/>
  <c r="N329" i="4"/>
  <c r="O329" i="4"/>
  <c r="P329" i="4"/>
  <c r="Q329" i="4"/>
  <c r="R329" i="4"/>
  <c r="S329" i="4"/>
  <c r="T329" i="4"/>
  <c r="U329" i="4"/>
  <c r="V329" i="4"/>
  <c r="A330" i="4"/>
  <c r="C330" i="4"/>
  <c r="D330" i="4"/>
  <c r="E330" i="4"/>
  <c r="I330" i="4"/>
  <c r="J330" i="4"/>
  <c r="K330" i="4"/>
  <c r="L330" i="4"/>
  <c r="M330" i="4"/>
  <c r="N330" i="4"/>
  <c r="O330" i="4"/>
  <c r="P330" i="4"/>
  <c r="Q330" i="4"/>
  <c r="R330" i="4"/>
  <c r="S330" i="4"/>
  <c r="T330" i="4"/>
  <c r="U330" i="4"/>
  <c r="V330" i="4"/>
  <c r="A331" i="4"/>
  <c r="C331" i="4"/>
  <c r="D331" i="4"/>
  <c r="E331" i="4"/>
  <c r="I331" i="4"/>
  <c r="J331" i="4"/>
  <c r="K331" i="4"/>
  <c r="L331" i="4"/>
  <c r="M331" i="4"/>
  <c r="N331" i="4"/>
  <c r="O331" i="4"/>
  <c r="P331" i="4"/>
  <c r="Q331" i="4"/>
  <c r="S331" i="4"/>
  <c r="T331" i="4"/>
  <c r="U331" i="4"/>
  <c r="V331" i="4"/>
  <c r="A332" i="4"/>
  <c r="C332" i="4"/>
  <c r="D332" i="4"/>
  <c r="E332" i="4"/>
  <c r="I332" i="4"/>
  <c r="J332" i="4"/>
  <c r="K332" i="4"/>
  <c r="L332" i="4"/>
  <c r="M332" i="4"/>
  <c r="N332" i="4"/>
  <c r="O332" i="4"/>
  <c r="P332" i="4"/>
  <c r="Q332" i="4"/>
  <c r="S332" i="4"/>
  <c r="T332" i="4"/>
  <c r="U332" i="4"/>
  <c r="V332" i="4"/>
  <c r="A333" i="4"/>
  <c r="E333" i="4"/>
  <c r="O333" i="4"/>
  <c r="P333" i="4"/>
  <c r="S333" i="4"/>
  <c r="T333" i="4"/>
  <c r="U333" i="4"/>
  <c r="V333" i="4"/>
  <c r="A334" i="4"/>
  <c r="E334" i="4"/>
  <c r="P334" i="4"/>
  <c r="S334" i="4"/>
  <c r="T334" i="4"/>
  <c r="U334" i="4"/>
  <c r="V334" i="4"/>
  <c r="A335" i="4"/>
  <c r="E335" i="4"/>
  <c r="P335" i="4"/>
  <c r="S335" i="4"/>
  <c r="T335" i="4"/>
  <c r="U335" i="4"/>
  <c r="V335" i="4"/>
  <c r="A336" i="4"/>
  <c r="E336" i="4"/>
  <c r="P336" i="4"/>
  <c r="S336" i="4"/>
  <c r="T336" i="4"/>
  <c r="U336" i="4"/>
  <c r="V336" i="4"/>
  <c r="A337" i="4"/>
  <c r="E337" i="4"/>
  <c r="P337" i="4"/>
  <c r="S337" i="4"/>
  <c r="T337" i="4"/>
  <c r="U337" i="4"/>
  <c r="V337" i="4"/>
  <c r="A338" i="4"/>
  <c r="E338" i="4"/>
  <c r="P338" i="4"/>
  <c r="S338" i="4"/>
  <c r="T338" i="4"/>
  <c r="U338" i="4"/>
  <c r="V338" i="4"/>
  <c r="A339" i="4"/>
  <c r="E339" i="4"/>
  <c r="P339" i="4"/>
  <c r="S339" i="4"/>
  <c r="T339" i="4"/>
  <c r="U339" i="4"/>
  <c r="V339" i="4"/>
  <c r="A340" i="4"/>
  <c r="E340" i="4"/>
  <c r="P340" i="4"/>
  <c r="S340" i="4"/>
  <c r="T340" i="4"/>
  <c r="U340" i="4"/>
  <c r="V340" i="4"/>
  <c r="A341" i="4"/>
  <c r="E341" i="4"/>
  <c r="P341" i="4"/>
  <c r="S341" i="4"/>
  <c r="T341" i="4"/>
  <c r="U341" i="4"/>
  <c r="V341" i="4"/>
  <c r="A342" i="4"/>
  <c r="E342" i="4"/>
  <c r="P342" i="4"/>
  <c r="S342" i="4"/>
  <c r="T342" i="4"/>
  <c r="U342" i="4"/>
  <c r="V342" i="4"/>
  <c r="A343" i="4"/>
  <c r="E343" i="4"/>
  <c r="P343" i="4"/>
  <c r="S343" i="4"/>
  <c r="T343" i="4"/>
  <c r="U343" i="4"/>
  <c r="V343" i="4"/>
  <c r="A344" i="4"/>
  <c r="E344" i="4"/>
  <c r="P344" i="4"/>
  <c r="S344" i="4"/>
  <c r="T344" i="4"/>
  <c r="U344" i="4"/>
  <c r="V344" i="4"/>
  <c r="A345" i="4"/>
  <c r="E345" i="4"/>
  <c r="P345" i="4"/>
  <c r="S345" i="4"/>
  <c r="T345" i="4"/>
  <c r="U345" i="4"/>
  <c r="V345" i="4"/>
  <c r="A346" i="4"/>
  <c r="E346" i="4"/>
  <c r="P346" i="4"/>
  <c r="S346" i="4"/>
  <c r="T346" i="4"/>
  <c r="U346" i="4"/>
  <c r="V346" i="4"/>
  <c r="A347" i="4"/>
  <c r="E347" i="4"/>
  <c r="P347" i="4"/>
  <c r="S347" i="4"/>
  <c r="T347" i="4"/>
  <c r="U347" i="4"/>
  <c r="V347" i="4"/>
  <c r="A348" i="4"/>
  <c r="E348" i="4"/>
  <c r="P348" i="4"/>
  <c r="S348" i="4"/>
  <c r="T348" i="4"/>
  <c r="U348" i="4"/>
  <c r="V348" i="4"/>
  <c r="A349" i="4"/>
  <c r="E349" i="4"/>
  <c r="P349" i="4"/>
  <c r="S349" i="4"/>
  <c r="T349" i="4"/>
  <c r="U349" i="4"/>
  <c r="V349" i="4"/>
  <c r="A350" i="4"/>
  <c r="E350" i="4"/>
  <c r="P350" i="4"/>
  <c r="S350" i="4"/>
  <c r="T350" i="4"/>
  <c r="U350" i="4"/>
  <c r="V350" i="4"/>
  <c r="A351" i="4"/>
  <c r="E351" i="4"/>
  <c r="P351" i="4"/>
  <c r="S351" i="4"/>
  <c r="T351" i="4"/>
  <c r="U351" i="4"/>
  <c r="V351" i="4"/>
  <c r="A352" i="4"/>
  <c r="E352" i="4"/>
  <c r="P352" i="4"/>
  <c r="S352" i="4"/>
  <c r="T352" i="4"/>
  <c r="U352" i="4"/>
  <c r="V352" i="4"/>
  <c r="A353" i="4"/>
  <c r="E353" i="4"/>
  <c r="P353" i="4"/>
  <c r="S353" i="4"/>
  <c r="T353" i="4"/>
  <c r="U353" i="4"/>
  <c r="V353" i="4"/>
  <c r="A354" i="4"/>
  <c r="E354" i="4"/>
  <c r="P354" i="4"/>
  <c r="S354" i="4"/>
  <c r="T354" i="4"/>
  <c r="U354" i="4"/>
  <c r="V354" i="4"/>
  <c r="A355" i="4"/>
  <c r="E355" i="4"/>
  <c r="P355" i="4"/>
  <c r="S355" i="4"/>
  <c r="T355" i="4"/>
  <c r="U355" i="4"/>
  <c r="V355" i="4"/>
  <c r="A356" i="4"/>
  <c r="E356" i="4"/>
  <c r="P356" i="4"/>
  <c r="S356" i="4"/>
  <c r="T356" i="4"/>
  <c r="U356" i="4"/>
  <c r="V356" i="4"/>
  <c r="A357" i="4"/>
  <c r="E357" i="4"/>
  <c r="P357" i="4"/>
  <c r="S357" i="4"/>
  <c r="T357" i="4"/>
  <c r="U357" i="4"/>
  <c r="V357" i="4"/>
  <c r="A358" i="4"/>
  <c r="E358" i="4"/>
  <c r="P358" i="4"/>
  <c r="S358" i="4"/>
  <c r="T358" i="4"/>
  <c r="U358" i="4"/>
  <c r="V358" i="4"/>
  <c r="A359" i="4"/>
  <c r="E359" i="4"/>
  <c r="P359" i="4"/>
  <c r="S359" i="4"/>
  <c r="T359" i="4"/>
  <c r="U359" i="4"/>
  <c r="V359" i="4"/>
  <c r="A360" i="4"/>
  <c r="E360" i="4"/>
  <c r="P360" i="4"/>
  <c r="S360" i="4"/>
  <c r="T360" i="4"/>
  <c r="U360" i="4"/>
  <c r="V360" i="4"/>
  <c r="A361" i="4"/>
  <c r="E361" i="4"/>
  <c r="P361" i="4"/>
  <c r="S361" i="4"/>
  <c r="T361" i="4"/>
  <c r="U361" i="4"/>
  <c r="V361" i="4"/>
  <c r="A362" i="4"/>
  <c r="E362" i="4"/>
  <c r="P362" i="4"/>
  <c r="S362" i="4"/>
  <c r="T362" i="4"/>
  <c r="U362" i="4"/>
  <c r="V362" i="4"/>
  <c r="A363" i="4"/>
  <c r="E363" i="4"/>
  <c r="P363" i="4"/>
  <c r="S363" i="4"/>
  <c r="T363" i="4"/>
  <c r="U363" i="4"/>
  <c r="V363" i="4"/>
  <c r="A364" i="4"/>
  <c r="E364" i="4"/>
  <c r="P364" i="4"/>
  <c r="S364" i="4"/>
  <c r="T364" i="4"/>
  <c r="U364" i="4"/>
  <c r="V364" i="4"/>
  <c r="A365" i="4"/>
  <c r="E365" i="4"/>
  <c r="P365" i="4"/>
  <c r="S365" i="4"/>
  <c r="T365" i="4"/>
  <c r="U365" i="4"/>
  <c r="V365" i="4"/>
  <c r="A366" i="4"/>
  <c r="E366" i="4"/>
  <c r="P366" i="4"/>
  <c r="S366" i="4"/>
  <c r="T366" i="4"/>
  <c r="U366" i="4"/>
  <c r="V366" i="4"/>
  <c r="A367" i="4"/>
  <c r="E367" i="4"/>
  <c r="P367" i="4"/>
  <c r="S367" i="4"/>
  <c r="T367" i="4"/>
  <c r="U367" i="4"/>
  <c r="V367" i="4"/>
  <c r="A368" i="4"/>
  <c r="E368" i="4"/>
  <c r="P368" i="4"/>
  <c r="S368" i="4"/>
  <c r="T368" i="4"/>
  <c r="U368" i="4"/>
  <c r="V368" i="4"/>
  <c r="A369" i="4"/>
  <c r="E369" i="4"/>
  <c r="P369" i="4"/>
  <c r="S369" i="4"/>
  <c r="T369" i="4"/>
  <c r="U369" i="4"/>
  <c r="V369" i="4"/>
</calcChain>
</file>

<file path=xl/sharedStrings.xml><?xml version="1.0" encoding="utf-8"?>
<sst xmlns="http://schemas.openxmlformats.org/spreadsheetml/2006/main" count="946" uniqueCount="75">
  <si>
    <t>Supply</t>
  </si>
  <si>
    <t>Demand</t>
  </si>
  <si>
    <t>Storage</t>
  </si>
  <si>
    <t>Clay Basin</t>
  </si>
  <si>
    <t>Denver Storage</t>
  </si>
  <si>
    <t>Date</t>
  </si>
  <si>
    <t>Rockies Receipts</t>
  </si>
  <si>
    <t>Total Supply</t>
  </si>
  <si>
    <t>Colorado Demand</t>
  </si>
  <si>
    <t>Utah Demand</t>
  </si>
  <si>
    <t>Kemmerer</t>
  </si>
  <si>
    <t>San Juan Triangle</t>
  </si>
  <si>
    <t>TW Triangle</t>
  </si>
  <si>
    <t>East Outlet</t>
  </si>
  <si>
    <t>Kern River</t>
  </si>
  <si>
    <t>Total Demand</t>
  </si>
  <si>
    <t>Total Storage</t>
  </si>
  <si>
    <t>This Fcst</t>
  </si>
  <si>
    <t>Plant Name</t>
  </si>
  <si>
    <t>Region</t>
  </si>
  <si>
    <t>Online</t>
  </si>
  <si>
    <t>Capacity</t>
  </si>
  <si>
    <t>4.27 BCF/d</t>
  </si>
  <si>
    <t>Ft St Vrain - Phase III</t>
  </si>
  <si>
    <t>Rox</t>
  </si>
  <si>
    <t>4.7 BCF/d</t>
  </si>
  <si>
    <t>Midway</t>
  </si>
  <si>
    <t>Brush</t>
  </si>
  <si>
    <t>Ray Nixon (Phase 2)</t>
  </si>
  <si>
    <t>Elk Basin</t>
  </si>
  <si>
    <t>Line Pack</t>
  </si>
  <si>
    <t>Denver</t>
  </si>
  <si>
    <t>High</t>
  </si>
  <si>
    <t>Low</t>
  </si>
  <si>
    <t>SLC</t>
  </si>
  <si>
    <t>Average</t>
  </si>
  <si>
    <t>SJ Receipts</t>
  </si>
  <si>
    <t>Mo. Temp</t>
  </si>
  <si>
    <t>Dept. from Norm</t>
  </si>
  <si>
    <t>Salt Lake</t>
  </si>
  <si>
    <t>Clay Basin Balance</t>
  </si>
  <si>
    <t>Denver Storage Balance</t>
  </si>
  <si>
    <t>CO EIA</t>
  </si>
  <si>
    <t>CO Diff</t>
  </si>
  <si>
    <t>Utah EIA</t>
  </si>
  <si>
    <t>Utah Diff</t>
  </si>
  <si>
    <t>Temperatures</t>
  </si>
  <si>
    <t>EIA Demand</t>
  </si>
  <si>
    <t>Line</t>
  </si>
  <si>
    <t>Pack</t>
  </si>
  <si>
    <t>Total</t>
  </si>
  <si>
    <t>Pack/Draft</t>
  </si>
  <si>
    <t>Date:</t>
  </si>
  <si>
    <t>Day/Month:</t>
  </si>
  <si>
    <t>Day</t>
  </si>
  <si>
    <t>San Juan Receipts</t>
  </si>
  <si>
    <t>SJ Triangle</t>
  </si>
  <si>
    <t>Kern Deliveries</t>
  </si>
  <si>
    <t>Deliveries</t>
  </si>
  <si>
    <t>CIG Storage</t>
  </si>
  <si>
    <t>East Outlet Deliveries</t>
  </si>
  <si>
    <t>CIG</t>
  </si>
  <si>
    <t>TRBLZ</t>
  </si>
  <si>
    <t>Med Bow</t>
  </si>
  <si>
    <t>NWPL</t>
  </si>
  <si>
    <t>Questar</t>
  </si>
  <si>
    <t>Opal</t>
  </si>
  <si>
    <t>Colorado</t>
  </si>
  <si>
    <t>Wed</t>
  </si>
  <si>
    <t>Thu</t>
  </si>
  <si>
    <t>Fri</t>
  </si>
  <si>
    <t>Sat</t>
  </si>
  <si>
    <t>Sun</t>
  </si>
  <si>
    <t>Mon</t>
  </si>
  <si>
    <t>Tue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</si>
</sst>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3" formatCode="_(* #,##0.00_);_(* \(#,##0.00\);_(* &quot;-&quot;??_);_(@_)"/>
    <numFmt numFmtId="164" formatCode="General_)"/>
    <numFmt numFmtId="165" formatCode="dd\-mmm\-yy"/>
    <numFmt numFmtId="174" formatCode="0.000"/>
    <numFmt numFmtId="175" formatCode="0.0"/>
    <numFmt numFmtId="176" formatCode="#,##0.0_);[Red]\(#,##0.0\)"/>
    <numFmt numFmtId="178" formatCode="0.0_);[Red]\(0.0\)"/>
  </numFmts>
  <fonts count="9" x14ac:knownFonts="1">
    <font>
      <sz val="10"/>
      <name val="Arial"/>
    </font>
    <font>
      <sz val="10"/>
      <name val="Arial"/>
    </font>
    <font>
      <sz val="8"/>
      <name val="Arial"/>
      <family val="2"/>
    </font>
    <font>
      <b/>
      <sz val="8"/>
      <name val="Arial"/>
      <family val="2"/>
    </font>
    <font>
      <b/>
      <u/>
      <sz val="8"/>
      <name val="Arial"/>
      <family val="2"/>
    </font>
    <font>
      <b/>
      <sz val="8"/>
      <color indexed="9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10"/>
      <color indexed="12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tted">
        <color indexed="64"/>
      </left>
      <right style="dotted">
        <color indexed="64"/>
      </right>
      <top style="thin">
        <color indexed="64"/>
      </top>
      <bottom/>
      <diagonal/>
    </border>
    <border>
      <left style="dotted">
        <color indexed="64"/>
      </left>
      <right style="dotted">
        <color indexed="64"/>
      </right>
      <top/>
      <bottom style="medium">
        <color indexed="64"/>
      </bottom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89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4" fontId="3" fillId="0" borderId="0" xfId="0" applyNumberFormat="1" applyFont="1" applyAlignment="1">
      <alignment horizontal="center"/>
    </xf>
    <xf numFmtId="0" fontId="2" fillId="0" borderId="1" xfId="0" applyFont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1" fontId="2" fillId="0" borderId="0" xfId="0" applyNumberFormat="1" applyFont="1" applyAlignment="1">
      <alignment horizontal="center"/>
    </xf>
    <xf numFmtId="38" fontId="2" fillId="0" borderId="0" xfId="0" applyNumberFormat="1" applyFont="1" applyFill="1" applyBorder="1" applyAlignment="1">
      <alignment horizontal="center"/>
    </xf>
    <xf numFmtId="38" fontId="2" fillId="0" borderId="2" xfId="0" applyNumberFormat="1" applyFont="1" applyFill="1" applyBorder="1" applyAlignment="1">
      <alignment horizontal="center"/>
    </xf>
    <xf numFmtId="38" fontId="2" fillId="0" borderId="3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38" fontId="2" fillId="0" borderId="4" xfId="0" applyNumberFormat="1" applyFont="1" applyFill="1" applyBorder="1" applyAlignment="1">
      <alignment horizontal="center"/>
    </xf>
    <xf numFmtId="38" fontId="2" fillId="0" borderId="5" xfId="0" applyNumberFormat="1" applyFont="1" applyFill="1" applyBorder="1" applyAlignment="1">
      <alignment horizontal="center"/>
    </xf>
    <xf numFmtId="38" fontId="2" fillId="0" borderId="6" xfId="0" applyNumberFormat="1" applyFont="1" applyFill="1" applyBorder="1" applyAlignment="1">
      <alignment horizontal="center"/>
    </xf>
    <xf numFmtId="14" fontId="5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164" fontId="3" fillId="0" borderId="5" xfId="0" applyNumberFormat="1" applyFont="1" applyFill="1" applyBorder="1" applyAlignment="1" applyProtection="1">
      <alignment horizontal="center"/>
    </xf>
    <xf numFmtId="15" fontId="2" fillId="0" borderId="0" xfId="0" applyNumberFormat="1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164" fontId="3" fillId="0" borderId="11" xfId="0" applyNumberFormat="1" applyFont="1" applyFill="1" applyBorder="1" applyAlignment="1" applyProtection="1">
      <alignment horizontal="center"/>
    </xf>
    <xf numFmtId="0" fontId="2" fillId="0" borderId="1" xfId="0" applyFont="1" applyFill="1" applyBorder="1" applyAlignment="1">
      <alignment horizontal="center"/>
    </xf>
    <xf numFmtId="15" fontId="2" fillId="0" borderId="1" xfId="0" applyNumberFormat="1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3" fontId="2" fillId="0" borderId="0" xfId="1" applyNumberFormat="1" applyFont="1" applyAlignment="1">
      <alignment horizontal="center"/>
    </xf>
    <xf numFmtId="3" fontId="2" fillId="0" borderId="0" xfId="0" applyNumberFormat="1" applyFont="1" applyAlignment="1">
      <alignment horizontal="center"/>
    </xf>
    <xf numFmtId="1" fontId="2" fillId="0" borderId="2" xfId="0" applyNumberFormat="1" applyFont="1" applyFill="1" applyBorder="1" applyAlignment="1">
      <alignment horizontal="center"/>
    </xf>
    <xf numFmtId="9" fontId="2" fillId="0" borderId="0" xfId="0" applyNumberFormat="1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165" fontId="3" fillId="0" borderId="14" xfId="0" applyNumberFormat="1" applyFont="1" applyFill="1" applyBorder="1" applyAlignment="1">
      <alignment horizontal="center"/>
    </xf>
    <xf numFmtId="165" fontId="3" fillId="0" borderId="15" xfId="0" applyNumberFormat="1" applyFont="1" applyFill="1" applyBorder="1" applyAlignment="1">
      <alignment horizontal="center"/>
    </xf>
    <xf numFmtId="38" fontId="2" fillId="0" borderId="16" xfId="0" applyNumberFormat="1" applyFont="1" applyFill="1" applyBorder="1" applyAlignment="1">
      <alignment horizontal="center"/>
    </xf>
    <xf numFmtId="38" fontId="2" fillId="0" borderId="1" xfId="0" applyNumberFormat="1" applyFont="1" applyFill="1" applyBorder="1" applyAlignment="1">
      <alignment horizontal="center"/>
    </xf>
    <xf numFmtId="38" fontId="2" fillId="0" borderId="17" xfId="0" applyNumberFormat="1" applyFont="1" applyFill="1" applyBorder="1" applyAlignment="1">
      <alignment horizontal="center"/>
    </xf>
    <xf numFmtId="38" fontId="2" fillId="0" borderId="11" xfId="0" applyNumberFormat="1" applyFont="1" applyFill="1" applyBorder="1" applyAlignment="1">
      <alignment horizontal="center"/>
    </xf>
    <xf numFmtId="38" fontId="2" fillId="0" borderId="12" xfId="0" applyNumberFormat="1" applyFont="1" applyFill="1" applyBorder="1" applyAlignment="1">
      <alignment horizontal="center"/>
    </xf>
    <xf numFmtId="38" fontId="2" fillId="0" borderId="18" xfId="0" applyNumberFormat="1" applyFont="1" applyFill="1" applyBorder="1" applyAlignment="1">
      <alignment horizontal="center"/>
    </xf>
    <xf numFmtId="38" fontId="2" fillId="0" borderId="0" xfId="0" applyNumberFormat="1" applyFont="1" applyBorder="1" applyAlignment="1">
      <alignment horizontal="center"/>
    </xf>
    <xf numFmtId="38" fontId="2" fillId="0" borderId="6" xfId="0" applyNumberFormat="1" applyFont="1" applyBorder="1" applyAlignment="1">
      <alignment horizontal="center"/>
    </xf>
    <xf numFmtId="165" fontId="5" fillId="0" borderId="14" xfId="0" applyNumberFormat="1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176" fontId="2" fillId="0" borderId="0" xfId="0" applyNumberFormat="1" applyFont="1" applyBorder="1" applyAlignment="1">
      <alignment horizontal="center"/>
    </xf>
    <xf numFmtId="178" fontId="2" fillId="0" borderId="6" xfId="0" applyNumberFormat="1" applyFont="1" applyBorder="1" applyAlignment="1">
      <alignment horizontal="center"/>
    </xf>
    <xf numFmtId="1" fontId="2" fillId="0" borderId="16" xfId="0" applyNumberFormat="1" applyFont="1" applyFill="1" applyBorder="1" applyAlignment="1">
      <alignment horizontal="center"/>
    </xf>
    <xf numFmtId="1" fontId="2" fillId="0" borderId="1" xfId="0" applyNumberFormat="1" applyFont="1" applyFill="1" applyBorder="1" applyAlignment="1">
      <alignment horizontal="center"/>
    </xf>
    <xf numFmtId="38" fontId="2" fillId="0" borderId="1" xfId="0" applyNumberFormat="1" applyFont="1" applyBorder="1" applyAlignment="1">
      <alignment horizontal="center"/>
    </xf>
    <xf numFmtId="38" fontId="2" fillId="0" borderId="12" xfId="0" applyNumberFormat="1" applyFont="1" applyBorder="1" applyAlignment="1">
      <alignment horizontal="center"/>
    </xf>
    <xf numFmtId="176" fontId="2" fillId="0" borderId="1" xfId="0" applyNumberFormat="1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165" fontId="3" fillId="0" borderId="5" xfId="0" applyNumberFormat="1" applyFont="1" applyFill="1" applyBorder="1" applyAlignment="1">
      <alignment horizontal="center"/>
    </xf>
    <xf numFmtId="165" fontId="3" fillId="0" borderId="11" xfId="0" applyNumberFormat="1" applyFont="1" applyFill="1" applyBorder="1" applyAlignment="1">
      <alignment horizontal="center"/>
    </xf>
    <xf numFmtId="38" fontId="2" fillId="0" borderId="13" xfId="0" applyNumberFormat="1" applyFont="1" applyFill="1" applyBorder="1" applyAlignment="1">
      <alignment horizontal="center"/>
    </xf>
    <xf numFmtId="38" fontId="2" fillId="0" borderId="19" xfId="0" applyNumberFormat="1" applyFont="1" applyFill="1" applyBorder="1" applyAlignment="1">
      <alignment horizontal="center"/>
    </xf>
    <xf numFmtId="38" fontId="2" fillId="0" borderId="20" xfId="0" applyNumberFormat="1" applyFont="1" applyFill="1" applyBorder="1" applyAlignment="1">
      <alignment horizontal="center"/>
    </xf>
    <xf numFmtId="1" fontId="2" fillId="0" borderId="21" xfId="0" applyNumberFormat="1" applyFont="1" applyFill="1" applyBorder="1" applyAlignment="1">
      <alignment horizontal="center"/>
    </xf>
    <xf numFmtId="0" fontId="2" fillId="0" borderId="19" xfId="0" applyFont="1" applyFill="1" applyBorder="1" applyAlignment="1">
      <alignment horizontal="center"/>
    </xf>
    <xf numFmtId="1" fontId="2" fillId="0" borderId="19" xfId="0" applyNumberFormat="1" applyFont="1" applyFill="1" applyBorder="1" applyAlignment="1">
      <alignment horizontal="center"/>
    </xf>
    <xf numFmtId="38" fontId="2" fillId="0" borderId="21" xfId="0" applyNumberFormat="1" applyFont="1" applyFill="1" applyBorder="1" applyAlignment="1">
      <alignment horizontal="center"/>
    </xf>
    <xf numFmtId="38" fontId="2" fillId="0" borderId="22" xfId="0" applyNumberFormat="1" applyFont="1" applyFill="1" applyBorder="1" applyAlignment="1">
      <alignment horizontal="center"/>
    </xf>
    <xf numFmtId="38" fontId="2" fillId="0" borderId="23" xfId="0" applyNumberFormat="1" applyFont="1" applyFill="1" applyBorder="1" applyAlignment="1">
      <alignment horizontal="center"/>
    </xf>
    <xf numFmtId="0" fontId="2" fillId="0" borderId="13" xfId="0" applyFont="1" applyBorder="1" applyAlignment="1">
      <alignment horizontal="center"/>
    </xf>
    <xf numFmtId="38" fontId="2" fillId="0" borderId="19" xfId="0" applyNumberFormat="1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38" fontId="2" fillId="0" borderId="22" xfId="0" applyNumberFormat="1" applyFont="1" applyBorder="1" applyAlignment="1">
      <alignment horizontal="center"/>
    </xf>
    <xf numFmtId="176" fontId="2" fillId="0" borderId="19" xfId="0" applyNumberFormat="1" applyFont="1" applyBorder="1" applyAlignment="1">
      <alignment horizontal="center"/>
    </xf>
    <xf numFmtId="178" fontId="2" fillId="0" borderId="22" xfId="0" applyNumberFormat="1" applyFont="1" applyBorder="1" applyAlignment="1">
      <alignment horizontal="center"/>
    </xf>
    <xf numFmtId="0" fontId="3" fillId="4" borderId="23" xfId="0" applyFont="1" applyFill="1" applyBorder="1" applyAlignment="1">
      <alignment horizontal="center"/>
    </xf>
    <xf numFmtId="0" fontId="3" fillId="5" borderId="13" xfId="0" applyFont="1" applyFill="1" applyBorder="1" applyAlignment="1">
      <alignment horizontal="center"/>
    </xf>
    <xf numFmtId="0" fontId="3" fillId="5" borderId="19" xfId="0" applyFont="1" applyFill="1" applyBorder="1" applyAlignment="1">
      <alignment horizontal="center"/>
    </xf>
    <xf numFmtId="0" fontId="3" fillId="5" borderId="22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3" fillId="0" borderId="2" xfId="0" applyNumberFormat="1" applyFont="1" applyBorder="1" applyAlignment="1">
      <alignment horizontal="center"/>
    </xf>
    <xf numFmtId="0" fontId="3" fillId="0" borderId="24" xfId="0" applyNumberFormat="1" applyFont="1" applyBorder="1" applyAlignment="1">
      <alignment horizontal="center"/>
    </xf>
    <xf numFmtId="0" fontId="3" fillId="2" borderId="25" xfId="0" applyFont="1" applyFill="1" applyBorder="1" applyAlignment="1">
      <alignment horizontal="center"/>
    </xf>
    <xf numFmtId="0" fontId="3" fillId="2" borderId="16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3" fillId="4" borderId="26" xfId="0" applyFont="1" applyFill="1" applyBorder="1" applyAlignment="1">
      <alignment horizontal="center" wrapText="1"/>
    </xf>
    <xf numFmtId="0" fontId="3" fillId="4" borderId="27" xfId="0" applyFont="1" applyFill="1" applyBorder="1" applyAlignment="1">
      <alignment horizontal="center" wrapText="1"/>
    </xf>
    <xf numFmtId="38" fontId="2" fillId="4" borderId="28" xfId="0" applyNumberFormat="1" applyFont="1" applyFill="1" applyBorder="1" applyAlignment="1">
      <alignment horizontal="center"/>
    </xf>
    <xf numFmtId="0" fontId="3" fillId="0" borderId="16" xfId="0" applyNumberFormat="1" applyFont="1" applyBorder="1" applyAlignment="1">
      <alignment horizontal="center"/>
    </xf>
    <xf numFmtId="38" fontId="2" fillId="4" borderId="27" xfId="0" applyNumberFormat="1" applyFont="1" applyFill="1" applyBorder="1" applyAlignment="1">
      <alignment horizontal="center"/>
    </xf>
    <xf numFmtId="0" fontId="3" fillId="3" borderId="12" xfId="0" applyFont="1" applyFill="1" applyBorder="1" applyAlignment="1">
      <alignment horizontal="center"/>
    </xf>
    <xf numFmtId="3" fontId="2" fillId="0" borderId="5" xfId="0" applyNumberFormat="1" applyFont="1" applyFill="1" applyBorder="1" applyAlignment="1">
      <alignment horizontal="center"/>
    </xf>
    <xf numFmtId="3" fontId="2" fillId="0" borderId="11" xfId="0" applyNumberFormat="1" applyFont="1" applyFill="1" applyBorder="1" applyAlignment="1">
      <alignment horizontal="center"/>
    </xf>
    <xf numFmtId="1" fontId="2" fillId="0" borderId="2" xfId="0" applyNumberFormat="1" applyFont="1" applyBorder="1" applyAlignment="1">
      <alignment horizontal="center"/>
    </xf>
    <xf numFmtId="1" fontId="2" fillId="0" borderId="0" xfId="0" applyNumberFormat="1" applyFont="1" applyBorder="1" applyAlignment="1">
      <alignment horizontal="center"/>
    </xf>
    <xf numFmtId="1" fontId="2" fillId="0" borderId="16" xfId="0" applyNumberFormat="1" applyFon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1" fontId="3" fillId="3" borderId="6" xfId="0" applyNumberFormat="1" applyFont="1" applyFill="1" applyBorder="1" applyAlignment="1">
      <alignment horizontal="center"/>
    </xf>
    <xf numFmtId="175" fontId="3" fillId="3" borderId="6" xfId="0" applyNumberFormat="1" applyFont="1" applyFill="1" applyBorder="1" applyAlignment="1">
      <alignment horizontal="center"/>
    </xf>
    <xf numFmtId="175" fontId="3" fillId="3" borderId="12" xfId="0" applyNumberFormat="1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 wrapText="1"/>
    </xf>
    <xf numFmtId="0" fontId="3" fillId="0" borderId="0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4" fillId="0" borderId="18" xfId="0" applyFont="1" applyBorder="1" applyAlignment="1">
      <alignment horizontal="center"/>
    </xf>
    <xf numFmtId="38" fontId="2" fillId="0" borderId="0" xfId="0" applyNumberFormat="1" applyFont="1" applyFill="1" applyBorder="1" applyAlignment="1">
      <alignment horizontal="center" wrapText="1"/>
    </xf>
    <xf numFmtId="38" fontId="2" fillId="0" borderId="6" xfId="0" applyNumberFormat="1" applyFont="1" applyFill="1" applyBorder="1" applyAlignment="1">
      <alignment horizontal="center" wrapText="1"/>
    </xf>
    <xf numFmtId="0" fontId="2" fillId="0" borderId="28" xfId="0" applyFont="1" applyFill="1" applyBorder="1" applyAlignment="1">
      <alignment horizontal="center" wrapText="1"/>
    </xf>
    <xf numFmtId="38" fontId="2" fillId="0" borderId="20" xfId="0" applyNumberFormat="1" applyFont="1" applyFill="1" applyBorder="1" applyAlignment="1">
      <alignment horizontal="center" wrapText="1"/>
    </xf>
    <xf numFmtId="38" fontId="2" fillId="0" borderId="5" xfId="0" applyNumberFormat="1" applyFont="1" applyFill="1" applyBorder="1" applyAlignment="1">
      <alignment horizontal="center" wrapText="1"/>
    </xf>
    <xf numFmtId="38" fontId="3" fillId="0" borderId="4" xfId="0" applyNumberFormat="1" applyFont="1" applyFill="1" applyBorder="1" applyAlignment="1">
      <alignment horizontal="center" wrapText="1"/>
    </xf>
    <xf numFmtId="38" fontId="3" fillId="0" borderId="18" xfId="0" applyNumberFormat="1" applyFont="1" applyFill="1" applyBorder="1" applyAlignment="1">
      <alignment horizontal="center" wrapText="1"/>
    </xf>
    <xf numFmtId="38" fontId="2" fillId="0" borderId="1" xfId="0" applyNumberFormat="1" applyFont="1" applyFill="1" applyBorder="1" applyAlignment="1">
      <alignment horizontal="center" wrapText="1"/>
    </xf>
    <xf numFmtId="38" fontId="2" fillId="0" borderId="12" xfId="0" applyNumberFormat="1" applyFont="1" applyFill="1" applyBorder="1" applyAlignment="1">
      <alignment horizontal="center" wrapText="1"/>
    </xf>
    <xf numFmtId="38" fontId="2" fillId="0" borderId="11" xfId="0" applyNumberFormat="1" applyFont="1" applyFill="1" applyBorder="1" applyAlignment="1">
      <alignment horizontal="center" wrapText="1"/>
    </xf>
    <xf numFmtId="0" fontId="3" fillId="0" borderId="27" xfId="0" applyFont="1" applyFill="1" applyBorder="1" applyAlignment="1">
      <alignment horizontal="center" wrapText="1"/>
    </xf>
    <xf numFmtId="1" fontId="3" fillId="3" borderId="12" xfId="0" applyNumberFormat="1" applyFont="1" applyFill="1" applyBorder="1" applyAlignment="1">
      <alignment horizontal="center"/>
    </xf>
    <xf numFmtId="0" fontId="2" fillId="0" borderId="16" xfId="0" applyFont="1" applyFill="1" applyBorder="1" applyAlignment="1">
      <alignment horizontal="center"/>
    </xf>
    <xf numFmtId="38" fontId="2" fillId="0" borderId="28" xfId="0" applyNumberFormat="1" applyFont="1" applyFill="1" applyBorder="1" applyAlignment="1">
      <alignment horizontal="center"/>
    </xf>
    <xf numFmtId="38" fontId="2" fillId="0" borderId="27" xfId="0" applyNumberFormat="1" applyFont="1" applyFill="1" applyBorder="1" applyAlignment="1">
      <alignment horizontal="center"/>
    </xf>
    <xf numFmtId="38" fontId="2" fillId="0" borderId="2" xfId="0" applyNumberFormat="1" applyFont="1" applyFill="1" applyBorder="1" applyAlignment="1">
      <alignment horizontal="center" wrapText="1"/>
    </xf>
    <xf numFmtId="38" fontId="2" fillId="0" borderId="16" xfId="0" applyNumberFormat="1" applyFont="1" applyFill="1" applyBorder="1" applyAlignment="1">
      <alignment horizontal="center" wrapText="1"/>
    </xf>
    <xf numFmtId="0" fontId="6" fillId="0" borderId="0" xfId="0" applyFont="1"/>
    <xf numFmtId="0" fontId="6" fillId="0" borderId="13" xfId="0" applyFont="1" applyBorder="1"/>
    <xf numFmtId="0" fontId="0" fillId="0" borderId="22" xfId="0" applyBorder="1" applyAlignment="1">
      <alignment horizontal="center"/>
    </xf>
    <xf numFmtId="0" fontId="6" fillId="0" borderId="11" xfId="0" applyFont="1" applyBorder="1"/>
    <xf numFmtId="15" fontId="0" fillId="0" borderId="12" xfId="0" applyNumberFormat="1" applyBorder="1"/>
    <xf numFmtId="38" fontId="0" fillId="0" borderId="0" xfId="0" applyNumberFormat="1"/>
    <xf numFmtId="38" fontId="6" fillId="0" borderId="10" xfId="0" applyNumberFormat="1" applyFont="1" applyBorder="1" applyAlignment="1">
      <alignment horizontal="center"/>
    </xf>
    <xf numFmtId="0" fontId="6" fillId="0" borderId="0" xfId="0" applyFont="1" applyAlignment="1"/>
    <xf numFmtId="0" fontId="7" fillId="0" borderId="0" xfId="0" applyFont="1"/>
    <xf numFmtId="0" fontId="8" fillId="0" borderId="0" xfId="0" applyFont="1" applyAlignment="1">
      <alignment horizontal="right"/>
    </xf>
    <xf numFmtId="0" fontId="2" fillId="0" borderId="0" xfId="0" applyFont="1"/>
    <xf numFmtId="174" fontId="3" fillId="3" borderId="0" xfId="0" applyNumberFormat="1" applyFont="1" applyFill="1" applyBorder="1" applyAlignment="1">
      <alignment horizontal="center"/>
    </xf>
    <xf numFmtId="174" fontId="3" fillId="3" borderId="1" xfId="0" applyNumberFormat="1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 wrapText="1"/>
    </xf>
    <xf numFmtId="0" fontId="3" fillId="7" borderId="32" xfId="0" applyFont="1" applyFill="1" applyBorder="1" applyAlignment="1">
      <alignment horizontal="center"/>
    </xf>
    <xf numFmtId="0" fontId="3" fillId="7" borderId="30" xfId="0" applyFont="1" applyFill="1" applyBorder="1" applyAlignment="1">
      <alignment horizontal="center"/>
    </xf>
    <xf numFmtId="0" fontId="3" fillId="7" borderId="33" xfId="0" applyFont="1" applyFill="1" applyBorder="1" applyAlignment="1">
      <alignment horizontal="center"/>
    </xf>
    <xf numFmtId="0" fontId="3" fillId="2" borderId="29" xfId="0" applyNumberFormat="1" applyFont="1" applyFill="1" applyBorder="1" applyAlignment="1">
      <alignment horizontal="center"/>
    </xf>
    <xf numFmtId="0" fontId="3" fillId="2" borderId="30" xfId="0" applyNumberFormat="1" applyFont="1" applyFill="1" applyBorder="1" applyAlignment="1">
      <alignment horizontal="center"/>
    </xf>
    <xf numFmtId="0" fontId="3" fillId="2" borderId="33" xfId="0" applyNumberFormat="1" applyFont="1" applyFill="1" applyBorder="1" applyAlignment="1">
      <alignment horizontal="center"/>
    </xf>
    <xf numFmtId="0" fontId="3" fillId="7" borderId="5" xfId="0" applyFont="1" applyFill="1" applyBorder="1" applyAlignment="1">
      <alignment horizontal="center" wrapText="1"/>
    </xf>
    <xf numFmtId="0" fontId="3" fillId="7" borderId="11" xfId="0" applyFont="1" applyFill="1" applyBorder="1" applyAlignment="1">
      <alignment horizontal="center" wrapText="1"/>
    </xf>
    <xf numFmtId="0" fontId="3" fillId="7" borderId="0" xfId="0" applyFont="1" applyFill="1" applyBorder="1" applyAlignment="1">
      <alignment horizontal="center" wrapText="1"/>
    </xf>
    <xf numFmtId="0" fontId="3" fillId="7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3" fillId="2" borderId="16" xfId="0" applyFont="1" applyFill="1" applyBorder="1" applyAlignment="1">
      <alignment horizontal="center" wrapText="1"/>
    </xf>
    <xf numFmtId="0" fontId="3" fillId="2" borderId="3" xfId="0" applyFont="1" applyFill="1" applyBorder="1" applyAlignment="1">
      <alignment horizontal="center" wrapText="1"/>
    </xf>
    <xf numFmtId="0" fontId="3" fillId="2" borderId="17" xfId="0" applyFont="1" applyFill="1" applyBorder="1" applyAlignment="1">
      <alignment horizontal="center" wrapText="1"/>
    </xf>
    <xf numFmtId="0" fontId="3" fillId="2" borderId="5" xfId="0" applyFont="1" applyFill="1" applyBorder="1" applyAlignment="1">
      <alignment horizontal="center" wrapText="1"/>
    </xf>
    <xf numFmtId="0" fontId="3" fillId="2" borderId="11" xfId="0" applyFont="1" applyFill="1" applyBorder="1" applyAlignment="1">
      <alignment horizontal="center" wrapText="1"/>
    </xf>
    <xf numFmtId="0" fontId="3" fillId="6" borderId="2" xfId="0" applyFont="1" applyFill="1" applyBorder="1" applyAlignment="1">
      <alignment horizontal="center" wrapText="1"/>
    </xf>
    <xf numFmtId="0" fontId="3" fillId="6" borderId="16" xfId="0" applyFont="1" applyFill="1" applyBorder="1" applyAlignment="1">
      <alignment horizontal="center" wrapText="1"/>
    </xf>
    <xf numFmtId="0" fontId="3" fillId="6" borderId="0" xfId="0" applyFont="1" applyFill="1" applyBorder="1" applyAlignment="1">
      <alignment horizontal="center" wrapText="1"/>
    </xf>
    <xf numFmtId="0" fontId="3" fillId="6" borderId="1" xfId="0" applyFont="1" applyFill="1" applyBorder="1" applyAlignment="1">
      <alignment horizontal="center" wrapText="1"/>
    </xf>
    <xf numFmtId="0" fontId="3" fillId="6" borderId="6" xfId="0" applyFont="1" applyFill="1" applyBorder="1" applyAlignment="1">
      <alignment horizontal="center" wrapText="1"/>
    </xf>
    <xf numFmtId="0" fontId="3" fillId="6" borderId="12" xfId="0" applyFont="1" applyFill="1" applyBorder="1" applyAlignment="1">
      <alignment horizontal="center" wrapText="1"/>
    </xf>
    <xf numFmtId="0" fontId="3" fillId="6" borderId="5" xfId="0" applyFont="1" applyFill="1" applyBorder="1" applyAlignment="1">
      <alignment horizontal="center" wrapText="1"/>
    </xf>
    <xf numFmtId="0" fontId="3" fillId="6" borderId="11" xfId="0" applyFont="1" applyFill="1" applyBorder="1" applyAlignment="1">
      <alignment horizontal="center" wrapText="1"/>
    </xf>
    <xf numFmtId="0" fontId="3" fillId="5" borderId="0" xfId="0" applyFont="1" applyFill="1" applyBorder="1" applyAlignment="1">
      <alignment horizontal="center" wrapText="1"/>
    </xf>
    <xf numFmtId="0" fontId="3" fillId="5" borderId="1" xfId="0" applyFont="1" applyFill="1" applyBorder="1" applyAlignment="1">
      <alignment horizontal="center" wrapText="1"/>
    </xf>
    <xf numFmtId="0" fontId="3" fillId="5" borderId="6" xfId="0" applyFont="1" applyFill="1" applyBorder="1" applyAlignment="1">
      <alignment horizontal="center" wrapText="1"/>
    </xf>
    <xf numFmtId="0" fontId="3" fillId="5" borderId="12" xfId="0" applyFont="1" applyFill="1" applyBorder="1" applyAlignment="1">
      <alignment horizontal="center" wrapText="1"/>
    </xf>
    <xf numFmtId="0" fontId="3" fillId="6" borderId="29" xfId="0" applyFont="1" applyFill="1" applyBorder="1" applyAlignment="1">
      <alignment horizontal="center"/>
    </xf>
    <xf numFmtId="0" fontId="3" fillId="6" borderId="30" xfId="0" applyFont="1" applyFill="1" applyBorder="1" applyAlignment="1">
      <alignment horizontal="center"/>
    </xf>
    <xf numFmtId="0" fontId="3" fillId="6" borderId="31" xfId="0" applyFont="1" applyFill="1" applyBorder="1" applyAlignment="1">
      <alignment horizontal="center"/>
    </xf>
    <xf numFmtId="0" fontId="3" fillId="2" borderId="32" xfId="0" applyFont="1" applyFill="1" applyBorder="1" applyAlignment="1">
      <alignment horizontal="center"/>
    </xf>
    <xf numFmtId="0" fontId="3" fillId="2" borderId="30" xfId="0" applyFont="1" applyFill="1" applyBorder="1" applyAlignment="1">
      <alignment horizontal="center"/>
    </xf>
    <xf numFmtId="0" fontId="3" fillId="2" borderId="31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 wrapText="1"/>
    </xf>
    <xf numFmtId="0" fontId="3" fillId="2" borderId="12" xfId="0" applyFont="1" applyFill="1" applyBorder="1" applyAlignment="1">
      <alignment horizontal="center" wrapText="1"/>
    </xf>
    <xf numFmtId="0" fontId="3" fillId="5" borderId="5" xfId="0" applyFont="1" applyFill="1" applyBorder="1" applyAlignment="1">
      <alignment horizontal="center" wrapText="1"/>
    </xf>
    <xf numFmtId="0" fontId="3" fillId="5" borderId="11" xfId="0" applyFont="1" applyFill="1" applyBorder="1" applyAlignment="1">
      <alignment horizontal="center" wrapText="1"/>
    </xf>
    <xf numFmtId="0" fontId="3" fillId="4" borderId="4" xfId="0" applyFont="1" applyFill="1" applyBorder="1" applyAlignment="1">
      <alignment horizontal="center" wrapText="1"/>
    </xf>
    <xf numFmtId="0" fontId="3" fillId="4" borderId="18" xfId="0" applyFont="1" applyFill="1" applyBorder="1" applyAlignment="1">
      <alignment horizontal="center" wrapText="1"/>
    </xf>
    <xf numFmtId="0" fontId="3" fillId="6" borderId="25" xfId="0" applyFont="1" applyFill="1" applyBorder="1" applyAlignment="1">
      <alignment horizontal="center" wrapText="1"/>
    </xf>
    <xf numFmtId="0" fontId="3" fillId="7" borderId="6" xfId="0" applyFont="1" applyFill="1" applyBorder="1" applyAlignment="1">
      <alignment horizontal="center" wrapText="1"/>
    </xf>
    <xf numFmtId="0" fontId="3" fillId="7" borderId="12" xfId="0" applyFont="1" applyFill="1" applyBorder="1" applyAlignment="1">
      <alignment horizontal="center" wrapText="1"/>
    </xf>
    <xf numFmtId="0" fontId="3" fillId="7" borderId="31" xfId="0" applyFont="1" applyFill="1" applyBorder="1" applyAlignment="1">
      <alignment horizontal="center"/>
    </xf>
    <xf numFmtId="0" fontId="3" fillId="2" borderId="32" xfId="0" applyNumberFormat="1" applyFont="1" applyFill="1" applyBorder="1" applyAlignment="1">
      <alignment horizontal="center"/>
    </xf>
    <xf numFmtId="0" fontId="3" fillId="2" borderId="31" xfId="0" applyNumberFormat="1" applyFont="1" applyFill="1" applyBorder="1" applyAlignment="1">
      <alignment horizontal="center"/>
    </xf>
    <xf numFmtId="0" fontId="3" fillId="6" borderId="32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60960</xdr:colOff>
      <xdr:row>1</xdr:row>
      <xdr:rowOff>0</xdr:rowOff>
    </xdr:from>
    <xdr:to>
      <xdr:col>14</xdr:col>
      <xdr:colOff>7620</xdr:colOff>
      <xdr:row>28</xdr:row>
      <xdr:rowOff>114300</xdr:rowOff>
    </xdr:to>
    <xdr:grpSp>
      <xdr:nvGrpSpPr>
        <xdr:cNvPr id="3102" name="Group 30"/>
        <xdr:cNvGrpSpPr>
          <a:grpSpLocks/>
        </xdr:cNvGrpSpPr>
      </xdr:nvGrpSpPr>
      <xdr:grpSpPr bwMode="auto">
        <a:xfrm>
          <a:off x="60960" y="167640"/>
          <a:ext cx="8702040" cy="4648200"/>
          <a:chOff x="6" y="17"/>
          <a:chExt cx="908" cy="472"/>
        </a:xfrm>
      </xdr:grpSpPr>
      <xdr:sp macro="" textlink="">
        <xdr:nvSpPr>
          <xdr:cNvPr id="3076" name="Freeform 4"/>
          <xdr:cNvSpPr>
            <a:spLocks/>
          </xdr:cNvSpPr>
        </xdr:nvSpPr>
        <xdr:spPr bwMode="auto">
          <a:xfrm>
            <a:off x="78" y="19"/>
            <a:ext cx="138" cy="400"/>
          </a:xfrm>
          <a:custGeom>
            <a:avLst/>
            <a:gdLst>
              <a:gd name="T0" fmla="*/ 0 w 135"/>
              <a:gd name="T1" fmla="*/ 0 h 400"/>
              <a:gd name="T2" fmla="*/ 99 w 135"/>
              <a:gd name="T3" fmla="*/ 61 h 400"/>
              <a:gd name="T4" fmla="*/ 135 w 135"/>
              <a:gd name="T5" fmla="*/ 232 h 400"/>
              <a:gd name="T6" fmla="*/ 131 w 135"/>
              <a:gd name="T7" fmla="*/ 400 h 400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</a:cxnLst>
            <a:rect l="0" t="0" r="r" b="b"/>
            <a:pathLst>
              <a:path w="135" h="400">
                <a:moveTo>
                  <a:pt x="0" y="0"/>
                </a:moveTo>
                <a:lnTo>
                  <a:pt x="99" y="61"/>
                </a:lnTo>
                <a:lnTo>
                  <a:pt x="135" y="232"/>
                </a:lnTo>
                <a:lnTo>
                  <a:pt x="131" y="400"/>
                </a:lnTo>
              </a:path>
            </a:pathLst>
          </a:custGeom>
          <a:noFill/>
          <a:ln w="28575" cmpd="sng">
            <a:solidFill>
              <a:srgbClr xmlns:mc="http://schemas.openxmlformats.org/markup-compatibility/2006" xmlns:a14="http://schemas.microsoft.com/office/drawing/2010/main" val="0000FF" mc:Ignorable="a14" a14:legacySpreadsheetColorIndex="12"/>
            </a:solidFill>
            <a:round/>
            <a:headEnd type="none" w="med" len="med"/>
            <a:tailEnd type="none" w="med" len="med"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3077" name="Freeform 5"/>
          <xdr:cNvSpPr>
            <a:spLocks/>
          </xdr:cNvSpPr>
        </xdr:nvSpPr>
        <xdr:spPr bwMode="auto">
          <a:xfrm>
            <a:off x="179" y="84"/>
            <a:ext cx="557" cy="54"/>
          </a:xfrm>
          <a:custGeom>
            <a:avLst/>
            <a:gdLst>
              <a:gd name="T0" fmla="*/ 0 w 540"/>
              <a:gd name="T1" fmla="*/ 0 h 54"/>
              <a:gd name="T2" fmla="*/ 63 w 540"/>
              <a:gd name="T3" fmla="*/ 38 h 54"/>
              <a:gd name="T4" fmla="*/ 540 w 540"/>
              <a:gd name="T5" fmla="*/ 54 h 5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</a:cxnLst>
            <a:rect l="0" t="0" r="r" b="b"/>
            <a:pathLst>
              <a:path w="540" h="54">
                <a:moveTo>
                  <a:pt x="0" y="0"/>
                </a:moveTo>
                <a:lnTo>
                  <a:pt x="63" y="38"/>
                </a:lnTo>
                <a:lnTo>
                  <a:pt x="540" y="54"/>
                </a:lnTo>
              </a:path>
            </a:pathLst>
          </a:custGeom>
          <a:noFill/>
          <a:ln w="28575" cmpd="sng">
            <a:solidFill>
              <a:srgbClr xmlns:mc="http://schemas.openxmlformats.org/markup-compatibility/2006" xmlns:a14="http://schemas.microsoft.com/office/drawing/2010/main" val="FF0000" mc:Ignorable="a14" a14:legacySpreadsheetColorIndex="10"/>
            </a:solidFill>
            <a:round/>
            <a:headEnd type="none" w="med" len="med"/>
            <a:tailEnd type="none" w="med" len="med"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3078" name="Freeform 6"/>
          <xdr:cNvSpPr>
            <a:spLocks/>
          </xdr:cNvSpPr>
        </xdr:nvSpPr>
        <xdr:spPr bwMode="auto">
          <a:xfrm>
            <a:off x="736" y="138"/>
            <a:ext cx="178" cy="165"/>
          </a:xfrm>
          <a:custGeom>
            <a:avLst/>
            <a:gdLst>
              <a:gd name="T0" fmla="*/ 0 w 178"/>
              <a:gd name="T1" fmla="*/ 0 h 165"/>
              <a:gd name="T2" fmla="*/ 13 w 178"/>
              <a:gd name="T3" fmla="*/ 121 h 165"/>
              <a:gd name="T4" fmla="*/ 178 w 178"/>
              <a:gd name="T5" fmla="*/ 165 h 165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</a:cxnLst>
            <a:rect l="0" t="0" r="r" b="b"/>
            <a:pathLst>
              <a:path w="178" h="165">
                <a:moveTo>
                  <a:pt x="0" y="0"/>
                </a:moveTo>
                <a:lnTo>
                  <a:pt x="13" y="121"/>
                </a:lnTo>
                <a:lnTo>
                  <a:pt x="178" y="165"/>
                </a:lnTo>
              </a:path>
            </a:pathLst>
          </a:custGeom>
          <a:noFill/>
          <a:ln w="28575" cmpd="sng">
            <a:solidFill>
              <a:srgbClr xmlns:mc="http://schemas.openxmlformats.org/markup-compatibility/2006" xmlns:a14="http://schemas.microsoft.com/office/drawing/2010/main" val="FF0000" mc:Ignorable="a14" a14:legacySpreadsheetColorIndex="10"/>
            </a:solidFill>
            <a:round/>
            <a:headEnd type="none" w="med" len="med"/>
            <a:tailEnd type="none" w="med" len="med"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3079" name="Oval 7"/>
          <xdr:cNvSpPr>
            <a:spLocks noChangeArrowheads="1"/>
          </xdr:cNvSpPr>
        </xdr:nvSpPr>
        <xdr:spPr bwMode="auto">
          <a:xfrm>
            <a:off x="726" y="153"/>
            <a:ext cx="51" cy="85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28575">
            <a:solidFill>
              <a:srgbClr xmlns:mc="http://schemas.openxmlformats.org/markup-compatibility/2006" xmlns:a14="http://schemas.microsoft.com/office/drawing/2010/main" val="00FF00" mc:Ignorable="a14" a14:legacySpreadsheetColorIndex="11"/>
            </a:solidFill>
            <a:round/>
            <a:headEnd/>
            <a:tailEnd/>
          </a:ln>
        </xdr:spPr>
        <xdr:txBody>
          <a:bodyPr vertOverflow="clip" vert="vert270" wrap="square" lIns="36576" tIns="27432" rIns="0" bIns="0" anchor="t" upright="1"/>
          <a:lstStyle/>
          <a:p>
            <a:pPr algn="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Colorado Demand</a:t>
            </a:r>
          </a:p>
        </xdr:txBody>
      </xdr:sp>
      <xdr:sp macro="" textlink="">
        <xdr:nvSpPr>
          <xdr:cNvPr id="3080" name="Line 8"/>
          <xdr:cNvSpPr>
            <a:spLocks noChangeShapeType="1"/>
          </xdr:cNvSpPr>
        </xdr:nvSpPr>
        <xdr:spPr bwMode="auto">
          <a:xfrm>
            <a:off x="736" y="139"/>
            <a:ext cx="174" cy="2"/>
          </a:xfrm>
          <a:prstGeom prst="line">
            <a:avLst/>
          </a:prstGeom>
          <a:noFill/>
          <a:ln w="2857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081" name="Line 9"/>
          <xdr:cNvSpPr>
            <a:spLocks noChangeShapeType="1"/>
          </xdr:cNvSpPr>
        </xdr:nvSpPr>
        <xdr:spPr bwMode="auto">
          <a:xfrm>
            <a:off x="357" y="17"/>
            <a:ext cx="3" cy="108"/>
          </a:xfrm>
          <a:prstGeom prst="line">
            <a:avLst/>
          </a:prstGeom>
          <a:noFill/>
          <a:ln w="28575">
            <a:solidFill>
              <a:srgbClr xmlns:mc="http://schemas.openxmlformats.org/markup-compatibility/2006" xmlns:a14="http://schemas.microsoft.com/office/drawing/2010/main" val="FF0000" mc:Ignorable="a14" a14:legacySpreadsheetColorIndex="1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082" name="Line 10"/>
          <xdr:cNvSpPr>
            <a:spLocks noChangeShapeType="1"/>
          </xdr:cNvSpPr>
        </xdr:nvSpPr>
        <xdr:spPr bwMode="auto">
          <a:xfrm>
            <a:off x="666" y="17"/>
            <a:ext cx="5" cy="119"/>
          </a:xfrm>
          <a:prstGeom prst="line">
            <a:avLst/>
          </a:prstGeom>
          <a:noFill/>
          <a:ln w="28575">
            <a:solidFill>
              <a:srgbClr xmlns:mc="http://schemas.openxmlformats.org/markup-compatibility/2006" xmlns:a14="http://schemas.microsoft.com/office/drawing/2010/main" val="FF0000" mc:Ignorable="a14" a14:legacySpreadsheetColorIndex="1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083" name="Freeform 11"/>
          <xdr:cNvSpPr>
            <a:spLocks/>
          </xdr:cNvSpPr>
        </xdr:nvSpPr>
        <xdr:spPr bwMode="auto">
          <a:xfrm>
            <a:off x="666" y="17"/>
            <a:ext cx="70" cy="122"/>
          </a:xfrm>
          <a:custGeom>
            <a:avLst/>
            <a:gdLst>
              <a:gd name="T0" fmla="*/ 0 w 70"/>
              <a:gd name="T1" fmla="*/ 0 h 122"/>
              <a:gd name="T2" fmla="*/ 70 w 70"/>
              <a:gd name="T3" fmla="*/ 122 h 122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70" h="122">
                <a:moveTo>
                  <a:pt x="0" y="0"/>
                </a:moveTo>
                <a:cubicBezTo>
                  <a:pt x="32" y="50"/>
                  <a:pt x="64" y="101"/>
                  <a:pt x="70" y="122"/>
                </a:cubicBezTo>
              </a:path>
            </a:pathLst>
          </a:custGeom>
          <a:noFill/>
          <a:ln w="28575" cap="flat" cmpd="sng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dashDot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</a:extLst>
        </xdr:spPr>
      </xdr:sp>
      <xdr:sp macro="" textlink="">
        <xdr:nvSpPr>
          <xdr:cNvPr id="3084" name="Freeform 12"/>
          <xdr:cNvSpPr>
            <a:spLocks/>
          </xdr:cNvSpPr>
        </xdr:nvSpPr>
        <xdr:spPr bwMode="auto">
          <a:xfrm>
            <a:off x="248" y="125"/>
            <a:ext cx="94" cy="96"/>
          </a:xfrm>
          <a:custGeom>
            <a:avLst/>
            <a:gdLst>
              <a:gd name="T0" fmla="*/ 0 w 94"/>
              <a:gd name="T1" fmla="*/ 96 h 96"/>
              <a:gd name="T2" fmla="*/ 82 w 94"/>
              <a:gd name="T3" fmla="*/ 84 h 96"/>
              <a:gd name="T4" fmla="*/ 94 w 94"/>
              <a:gd name="T5" fmla="*/ 0 h 9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</a:cxnLst>
            <a:rect l="0" t="0" r="r" b="b"/>
            <a:pathLst>
              <a:path w="94" h="96">
                <a:moveTo>
                  <a:pt x="0" y="96"/>
                </a:moveTo>
                <a:lnTo>
                  <a:pt x="82" y="84"/>
                </a:lnTo>
                <a:lnTo>
                  <a:pt x="94" y="0"/>
                </a:lnTo>
              </a:path>
            </a:pathLst>
          </a:custGeom>
          <a:noFill/>
          <a:ln w="28575" cmpd="sng">
            <a:solidFill>
              <a:srgbClr xmlns:mc="http://schemas.openxmlformats.org/markup-compatibility/2006" xmlns:a14="http://schemas.microsoft.com/office/drawing/2010/main" val="FF0000" mc:Ignorable="a14" a14:legacySpreadsheetColorIndex="10"/>
            </a:solidFill>
            <a:round/>
            <a:headEnd type="none" w="med" len="med"/>
            <a:tailEnd type="none" w="med" len="med"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3085" name="Line 13"/>
          <xdr:cNvSpPr>
            <a:spLocks noChangeShapeType="1"/>
          </xdr:cNvSpPr>
        </xdr:nvSpPr>
        <xdr:spPr bwMode="auto">
          <a:xfrm flipH="1">
            <a:off x="17" y="85"/>
            <a:ext cx="162" cy="154"/>
          </a:xfrm>
          <a:prstGeom prst="line">
            <a:avLst/>
          </a:prstGeom>
          <a:noFill/>
          <a:ln w="28575">
            <a:solidFill>
              <a:srgbClr xmlns:mc="http://schemas.openxmlformats.org/markup-compatibility/2006" xmlns:a14="http://schemas.microsoft.com/office/drawing/2010/main" val="333333" mc:Ignorable="a14" a14:legacySpreadsheetColorIndex="63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086" name="Oval 14"/>
          <xdr:cNvSpPr>
            <a:spLocks noChangeArrowheads="1"/>
          </xdr:cNvSpPr>
        </xdr:nvSpPr>
        <xdr:spPr bwMode="auto">
          <a:xfrm>
            <a:off x="6" y="25"/>
            <a:ext cx="55" cy="137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28575">
            <a:solidFill>
              <a:srgbClr xmlns:mc="http://schemas.openxmlformats.org/markup-compatibility/2006" xmlns:a14="http://schemas.microsoft.com/office/drawing/2010/main" val="00FF00" mc:Ignorable="a14" a14:legacySpreadsheetColorIndex="11"/>
            </a:solidFill>
            <a:round/>
            <a:headEnd/>
            <a:tailEnd/>
          </a:ln>
        </xdr:spPr>
        <xdr:txBody>
          <a:bodyPr vertOverflow="clip" vert="vert270" wrap="square" lIns="36576" tIns="27432" rIns="0" bIns="0" anchor="t" upright="1"/>
          <a:lstStyle/>
          <a:p>
            <a:pPr algn="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Utah Demand</a:t>
            </a:r>
          </a:p>
          <a:p>
            <a:pPr algn="r" rtl="0">
              <a:defRPr sz="1000"/>
            </a:pPr>
            <a:endParaRPr lang="en-US" sz="10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  <xdr:sp macro="" textlink="">
        <xdr:nvSpPr>
          <xdr:cNvPr id="3087" name="Line 15"/>
          <xdr:cNvSpPr>
            <a:spLocks noChangeShapeType="1"/>
          </xdr:cNvSpPr>
        </xdr:nvSpPr>
        <xdr:spPr bwMode="auto">
          <a:xfrm flipH="1" flipV="1">
            <a:off x="45" y="213"/>
            <a:ext cx="204" cy="8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088" name="Freeform 16"/>
          <xdr:cNvSpPr>
            <a:spLocks/>
          </xdr:cNvSpPr>
        </xdr:nvSpPr>
        <xdr:spPr bwMode="auto">
          <a:xfrm>
            <a:off x="82" y="90"/>
            <a:ext cx="88" cy="129"/>
          </a:xfrm>
          <a:custGeom>
            <a:avLst/>
            <a:gdLst>
              <a:gd name="T0" fmla="*/ 88 w 88"/>
              <a:gd name="T1" fmla="*/ 129 h 129"/>
              <a:gd name="T2" fmla="*/ 79 w 88"/>
              <a:gd name="T3" fmla="*/ 25 h 129"/>
              <a:gd name="T4" fmla="*/ 0 w 88"/>
              <a:gd name="T5" fmla="*/ 0 h 129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</a:cxnLst>
            <a:rect l="0" t="0" r="r" b="b"/>
            <a:pathLst>
              <a:path w="88" h="129">
                <a:moveTo>
                  <a:pt x="88" y="129"/>
                </a:moveTo>
                <a:lnTo>
                  <a:pt x="79" y="25"/>
                </a:lnTo>
                <a:lnTo>
                  <a:pt x="0" y="0"/>
                </a:lnTo>
              </a:path>
            </a:pathLst>
          </a:cu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 type="none" w="med" len="med"/>
            <a:tailEnd type="none" w="med" len="med"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3089" name="Line 17"/>
          <xdr:cNvSpPr>
            <a:spLocks noChangeShapeType="1"/>
          </xdr:cNvSpPr>
        </xdr:nvSpPr>
        <xdr:spPr bwMode="auto">
          <a:xfrm flipH="1" flipV="1">
            <a:off x="56" y="62"/>
            <a:ext cx="26" cy="28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090" name="Line 18"/>
          <xdr:cNvSpPr>
            <a:spLocks noChangeShapeType="1"/>
          </xdr:cNvSpPr>
        </xdr:nvSpPr>
        <xdr:spPr bwMode="auto">
          <a:xfrm flipH="1">
            <a:off x="58" y="90"/>
            <a:ext cx="24" cy="8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091" name="Line 19"/>
          <xdr:cNvSpPr>
            <a:spLocks noChangeShapeType="1"/>
          </xdr:cNvSpPr>
        </xdr:nvSpPr>
        <xdr:spPr bwMode="auto">
          <a:xfrm flipH="1">
            <a:off x="58" y="91"/>
            <a:ext cx="24" cy="35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092" name="Line 20"/>
          <xdr:cNvSpPr>
            <a:spLocks noChangeShapeType="1"/>
          </xdr:cNvSpPr>
        </xdr:nvSpPr>
        <xdr:spPr bwMode="auto">
          <a:xfrm flipH="1">
            <a:off x="175" y="418"/>
            <a:ext cx="37" cy="61"/>
          </a:xfrm>
          <a:prstGeom prst="line">
            <a:avLst/>
          </a:prstGeom>
          <a:noFill/>
          <a:ln w="28575">
            <a:solidFill>
              <a:srgbClr xmlns:mc="http://schemas.openxmlformats.org/markup-compatibility/2006" xmlns:a14="http://schemas.microsoft.com/office/drawing/2010/main" val="008080" mc:Ignorable="a14" a14:legacySpreadsheetColorIndex="21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093" name="Line 21"/>
          <xdr:cNvSpPr>
            <a:spLocks noChangeShapeType="1"/>
          </xdr:cNvSpPr>
        </xdr:nvSpPr>
        <xdr:spPr bwMode="auto">
          <a:xfrm>
            <a:off x="213" y="420"/>
            <a:ext cx="13" cy="69"/>
          </a:xfrm>
          <a:prstGeom prst="line">
            <a:avLst/>
          </a:prstGeom>
          <a:noFill/>
          <a:ln w="28575">
            <a:solidFill>
              <a:srgbClr xmlns:mc="http://schemas.openxmlformats.org/markup-compatibility/2006" xmlns:a14="http://schemas.microsoft.com/office/drawing/2010/main" val="FF9900" mc:Ignorable="a14" a14:legacySpreadsheetColorIndex="52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094" name="Oval 22"/>
          <xdr:cNvSpPr>
            <a:spLocks noChangeArrowheads="1"/>
          </xdr:cNvSpPr>
        </xdr:nvSpPr>
        <xdr:spPr bwMode="auto">
          <a:xfrm>
            <a:off x="178" y="138"/>
            <a:ext cx="71" cy="64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800080" mc:Ignorable="a14" a14:legacySpreadsheetColorIndex="20"/>
          </a:solidFill>
          <a:ln w="9525">
            <a:solidFill>
              <a:srgbClr xmlns:mc="http://schemas.openxmlformats.org/markup-compatibility/2006" xmlns:a14="http://schemas.microsoft.com/office/drawing/2010/main" val="800080" mc:Ignorable="a14" a14:legacySpreadsheetColorIndex="20"/>
            </a:solidFill>
            <a:round/>
            <a:headEnd/>
            <a:tailEnd/>
          </a:ln>
        </xdr:spPr>
      </xdr:sp>
      <xdr:sp macro="" textlink="">
        <xdr:nvSpPr>
          <xdr:cNvPr id="3095" name="Oval 23"/>
          <xdr:cNvSpPr>
            <a:spLocks noChangeArrowheads="1"/>
          </xdr:cNvSpPr>
        </xdr:nvSpPr>
        <xdr:spPr bwMode="auto">
          <a:xfrm>
            <a:off x="787" y="188"/>
            <a:ext cx="72" cy="55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800080" mc:Ignorable="a14" a14:legacySpreadsheetColorIndex="20"/>
          </a:solidFill>
          <a:ln w="9525">
            <a:solidFill>
              <a:srgbClr xmlns:mc="http://schemas.openxmlformats.org/markup-compatibility/2006" xmlns:a14="http://schemas.microsoft.com/office/drawing/2010/main" val="800080" mc:Ignorable="a14" a14:legacySpreadsheetColorIndex="20"/>
            </a:solidFill>
            <a:round/>
            <a:headEnd/>
            <a:tailEnd/>
          </a:ln>
        </xdr:spPr>
      </xdr:sp>
      <xdr:sp macro="" textlink="">
        <xdr:nvSpPr>
          <xdr:cNvPr id="3101" name="Oval 29"/>
          <xdr:cNvSpPr>
            <a:spLocks noChangeArrowheads="1"/>
          </xdr:cNvSpPr>
        </xdr:nvSpPr>
        <xdr:spPr bwMode="auto">
          <a:xfrm>
            <a:off x="176" y="79"/>
            <a:ext cx="10" cy="11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ln w="9525">
            <a:solidFill>
              <a:srgbClr xmlns:mc="http://schemas.openxmlformats.org/markup-compatibility/2006" xmlns:a14="http://schemas.microsoft.com/office/drawing/2010/main" val="333333" mc:Ignorable="a14" a14:legacySpreadsheetColorIndex="63"/>
            </a:solidFill>
            <a:round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WebContent\FundamentalsSecure\ENA\Gas\Pipelines\Ops%20Reports\West\Jay%20Report_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">
          <cell r="E3">
            <v>37160</v>
          </cell>
          <cell r="F3">
            <v>37159</v>
          </cell>
          <cell r="G3">
            <v>37158</v>
          </cell>
          <cell r="H3">
            <v>37157</v>
          </cell>
          <cell r="I3">
            <v>37156</v>
          </cell>
          <cell r="J3">
            <v>37155</v>
          </cell>
          <cell r="K3">
            <v>37154</v>
          </cell>
          <cell r="L3">
            <v>37153</v>
          </cell>
          <cell r="M3">
            <v>37152</v>
          </cell>
          <cell r="N3">
            <v>37151</v>
          </cell>
          <cell r="O3">
            <v>37150</v>
          </cell>
          <cell r="P3">
            <v>37149</v>
          </cell>
          <cell r="Q3">
            <v>37148</v>
          </cell>
          <cell r="R3">
            <v>37147</v>
          </cell>
          <cell r="S3">
            <v>37146</v>
          </cell>
          <cell r="T3">
            <v>37160</v>
          </cell>
          <cell r="U3">
            <v>37129</v>
          </cell>
          <cell r="V3">
            <v>37098</v>
          </cell>
        </row>
        <row r="4">
          <cell r="E4">
            <v>2410740</v>
          </cell>
          <cell r="F4">
            <v>3201986</v>
          </cell>
          <cell r="G4">
            <v>4026776</v>
          </cell>
          <cell r="H4">
            <v>4024796</v>
          </cell>
          <cell r="I4">
            <v>4017223</v>
          </cell>
          <cell r="J4">
            <v>3986900</v>
          </cell>
          <cell r="K4">
            <v>3970633</v>
          </cell>
          <cell r="L4">
            <v>3747839</v>
          </cell>
          <cell r="M4">
            <v>3847209</v>
          </cell>
          <cell r="N4">
            <v>3880214</v>
          </cell>
          <cell r="O4">
            <v>4036325</v>
          </cell>
          <cell r="P4">
            <v>4029292</v>
          </cell>
          <cell r="Q4">
            <v>4083358</v>
          </cell>
          <cell r="R4">
            <v>4004283</v>
          </cell>
          <cell r="S4">
            <v>3904316</v>
          </cell>
          <cell r="T4">
            <v>3946176</v>
          </cell>
          <cell r="U4">
            <v>3978087</v>
          </cell>
          <cell r="V4">
            <v>4007117</v>
          </cell>
        </row>
        <row r="5">
          <cell r="E5">
            <v>18446</v>
          </cell>
          <cell r="F5">
            <v>18446</v>
          </cell>
          <cell r="G5">
            <v>18446</v>
          </cell>
          <cell r="H5">
            <v>18446</v>
          </cell>
          <cell r="I5">
            <v>18446</v>
          </cell>
          <cell r="J5">
            <v>18446</v>
          </cell>
          <cell r="K5">
            <v>10939</v>
          </cell>
          <cell r="L5">
            <v>15944</v>
          </cell>
          <cell r="M5">
            <v>18446</v>
          </cell>
          <cell r="N5">
            <v>18446</v>
          </cell>
          <cell r="O5">
            <v>18446</v>
          </cell>
          <cell r="P5">
            <v>18446</v>
          </cell>
          <cell r="Q5">
            <v>18446</v>
          </cell>
          <cell r="R5">
            <v>18446</v>
          </cell>
          <cell r="S5">
            <v>18446</v>
          </cell>
          <cell r="T5">
            <v>19639</v>
          </cell>
          <cell r="U5">
            <v>36339</v>
          </cell>
          <cell r="V5">
            <v>27291</v>
          </cell>
        </row>
        <row r="6">
          <cell r="E6" t="str">
            <v>na</v>
          </cell>
          <cell r="F6">
            <v>6900</v>
          </cell>
          <cell r="G6">
            <v>7850</v>
          </cell>
          <cell r="H6">
            <v>7838</v>
          </cell>
          <cell r="I6">
            <v>8097</v>
          </cell>
          <cell r="J6">
            <v>8159</v>
          </cell>
          <cell r="K6">
            <v>7431</v>
          </cell>
          <cell r="L6">
            <v>7482</v>
          </cell>
          <cell r="M6">
            <v>6743</v>
          </cell>
          <cell r="N6">
            <v>6831</v>
          </cell>
          <cell r="O6">
            <v>7869</v>
          </cell>
          <cell r="P6">
            <v>7861</v>
          </cell>
          <cell r="Q6">
            <v>7822</v>
          </cell>
          <cell r="R6">
            <v>7559</v>
          </cell>
          <cell r="S6">
            <v>7630</v>
          </cell>
          <cell r="T6">
            <v>7406</v>
          </cell>
          <cell r="U6">
            <v>6193</v>
          </cell>
          <cell r="V6">
            <v>6667</v>
          </cell>
        </row>
        <row r="7">
          <cell r="E7" t="str">
            <v>na</v>
          </cell>
          <cell r="F7">
            <v>1199</v>
          </cell>
          <cell r="G7">
            <v>1180</v>
          </cell>
          <cell r="H7">
            <v>1107</v>
          </cell>
          <cell r="I7">
            <v>949</v>
          </cell>
          <cell r="J7">
            <v>972</v>
          </cell>
          <cell r="K7">
            <v>1096</v>
          </cell>
          <cell r="L7">
            <v>1152</v>
          </cell>
          <cell r="M7">
            <v>1191</v>
          </cell>
          <cell r="N7">
            <v>1125</v>
          </cell>
          <cell r="O7">
            <v>1304</v>
          </cell>
          <cell r="P7">
            <v>1415</v>
          </cell>
          <cell r="Q7">
            <v>1340</v>
          </cell>
          <cell r="R7">
            <v>1373</v>
          </cell>
          <cell r="S7">
            <v>1461</v>
          </cell>
          <cell r="T7">
            <v>1326</v>
          </cell>
          <cell r="U7">
            <v>1058</v>
          </cell>
          <cell r="V7">
            <v>1166</v>
          </cell>
        </row>
        <row r="8"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</row>
        <row r="9">
          <cell r="E9" t="str">
            <v>na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</row>
        <row r="10">
          <cell r="E10">
            <v>68535</v>
          </cell>
          <cell r="F10">
            <v>71541</v>
          </cell>
          <cell r="G10">
            <v>71541</v>
          </cell>
          <cell r="H10">
            <v>68535</v>
          </cell>
          <cell r="I10">
            <v>71541</v>
          </cell>
          <cell r="J10">
            <v>71541</v>
          </cell>
          <cell r="K10">
            <v>71541</v>
          </cell>
          <cell r="L10">
            <v>70806</v>
          </cell>
          <cell r="M10">
            <v>77341</v>
          </cell>
          <cell r="N10">
            <v>71541</v>
          </cell>
          <cell r="O10">
            <v>71541</v>
          </cell>
          <cell r="P10">
            <v>71541</v>
          </cell>
          <cell r="Q10">
            <v>74041</v>
          </cell>
          <cell r="R10">
            <v>74498</v>
          </cell>
          <cell r="S10">
            <v>71541</v>
          </cell>
          <cell r="T10">
            <v>71074</v>
          </cell>
          <cell r="U10">
            <v>76334</v>
          </cell>
          <cell r="V10">
            <v>54519</v>
          </cell>
        </row>
        <row r="11">
          <cell r="E11" t="str">
            <v>na</v>
          </cell>
          <cell r="F11">
            <v>477</v>
          </cell>
          <cell r="G11">
            <v>572</v>
          </cell>
          <cell r="H11">
            <v>578</v>
          </cell>
          <cell r="I11">
            <v>565</v>
          </cell>
          <cell r="J11">
            <v>652</v>
          </cell>
          <cell r="K11">
            <v>687</v>
          </cell>
          <cell r="L11">
            <v>583</v>
          </cell>
          <cell r="M11">
            <v>544</v>
          </cell>
          <cell r="N11">
            <v>471</v>
          </cell>
          <cell r="O11">
            <v>667</v>
          </cell>
          <cell r="P11">
            <v>786</v>
          </cell>
          <cell r="Q11">
            <v>687</v>
          </cell>
          <cell r="R11">
            <v>746</v>
          </cell>
          <cell r="S11">
            <v>735</v>
          </cell>
          <cell r="T11">
            <v>654</v>
          </cell>
          <cell r="U11">
            <v>745</v>
          </cell>
          <cell r="V11">
            <v>687</v>
          </cell>
        </row>
        <row r="12">
          <cell r="E12">
            <v>23559</v>
          </cell>
          <cell r="F12">
            <v>23559</v>
          </cell>
          <cell r="G12">
            <v>23559</v>
          </cell>
          <cell r="H12">
            <v>23559</v>
          </cell>
          <cell r="I12">
            <v>23559</v>
          </cell>
          <cell r="J12">
            <v>13000</v>
          </cell>
          <cell r="K12">
            <v>23559</v>
          </cell>
          <cell r="L12">
            <v>23559</v>
          </cell>
          <cell r="M12">
            <v>13559</v>
          </cell>
          <cell r="N12">
            <v>23559</v>
          </cell>
          <cell r="O12">
            <v>23559</v>
          </cell>
          <cell r="P12">
            <v>23559</v>
          </cell>
          <cell r="Q12">
            <v>23559</v>
          </cell>
          <cell r="R12">
            <v>23559</v>
          </cell>
          <cell r="S12">
            <v>23559</v>
          </cell>
          <cell r="T12">
            <v>22629</v>
          </cell>
          <cell r="U12">
            <v>23777</v>
          </cell>
          <cell r="V12">
            <v>24771</v>
          </cell>
        </row>
        <row r="13">
          <cell r="E13">
            <v>22175</v>
          </cell>
          <cell r="F13">
            <v>22175</v>
          </cell>
          <cell r="G13">
            <v>22175</v>
          </cell>
          <cell r="H13">
            <v>22175</v>
          </cell>
          <cell r="I13">
            <v>20993</v>
          </cell>
          <cell r="J13">
            <v>21937</v>
          </cell>
          <cell r="K13">
            <v>22175</v>
          </cell>
          <cell r="L13">
            <v>22175</v>
          </cell>
          <cell r="M13">
            <v>22175</v>
          </cell>
          <cell r="N13">
            <v>20993</v>
          </cell>
          <cell r="O13">
            <v>20993</v>
          </cell>
          <cell r="P13">
            <v>20993</v>
          </cell>
          <cell r="Q13">
            <v>20993</v>
          </cell>
          <cell r="R13">
            <v>20993</v>
          </cell>
          <cell r="S13">
            <v>20993</v>
          </cell>
          <cell r="T13">
            <v>21152</v>
          </cell>
          <cell r="U13">
            <v>18869</v>
          </cell>
          <cell r="V13">
            <v>20686</v>
          </cell>
        </row>
        <row r="14">
          <cell r="E14" t="str">
            <v>na</v>
          </cell>
          <cell r="F14">
            <v>41529</v>
          </cell>
          <cell r="G14">
            <v>40326</v>
          </cell>
          <cell r="H14">
            <v>38648</v>
          </cell>
          <cell r="I14">
            <v>38605</v>
          </cell>
          <cell r="J14">
            <v>38211</v>
          </cell>
          <cell r="K14">
            <v>41635</v>
          </cell>
          <cell r="L14">
            <v>40673</v>
          </cell>
          <cell r="M14">
            <v>40081</v>
          </cell>
          <cell r="N14">
            <v>39540</v>
          </cell>
          <cell r="O14">
            <v>40873</v>
          </cell>
          <cell r="P14">
            <v>41325</v>
          </cell>
          <cell r="Q14">
            <v>44615</v>
          </cell>
          <cell r="R14">
            <v>44456</v>
          </cell>
          <cell r="S14">
            <v>43198</v>
          </cell>
          <cell r="T14">
            <v>39603</v>
          </cell>
          <cell r="U14">
            <v>40515</v>
          </cell>
          <cell r="V14">
            <v>35232</v>
          </cell>
        </row>
        <row r="15"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1841</v>
          </cell>
        </row>
        <row r="16"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98</v>
          </cell>
          <cell r="V16">
            <v>71</v>
          </cell>
        </row>
        <row r="17">
          <cell r="E17" t="str">
            <v>na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</row>
        <row r="18">
          <cell r="E18" t="str">
            <v>na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</row>
        <row r="19">
          <cell r="E19" t="str">
            <v>na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</row>
        <row r="20">
          <cell r="E20" t="str">
            <v>na</v>
          </cell>
          <cell r="F20">
            <v>57313</v>
          </cell>
          <cell r="G20">
            <v>52004</v>
          </cell>
          <cell r="H20">
            <v>54989</v>
          </cell>
          <cell r="I20">
            <v>52196</v>
          </cell>
          <cell r="J20">
            <v>56585</v>
          </cell>
          <cell r="K20">
            <v>56333</v>
          </cell>
          <cell r="L20">
            <v>51802</v>
          </cell>
          <cell r="M20">
            <v>58360</v>
          </cell>
          <cell r="N20">
            <v>55330</v>
          </cell>
          <cell r="O20">
            <v>58112</v>
          </cell>
          <cell r="P20">
            <v>58172</v>
          </cell>
          <cell r="Q20">
            <v>56912</v>
          </cell>
          <cell r="R20">
            <v>56657</v>
          </cell>
          <cell r="S20">
            <v>58349</v>
          </cell>
          <cell r="T20">
            <v>55730</v>
          </cell>
          <cell r="U20">
            <v>40234</v>
          </cell>
          <cell r="V20">
            <v>17111</v>
          </cell>
        </row>
        <row r="21">
          <cell r="E21" t="str">
            <v>na</v>
          </cell>
          <cell r="F21">
            <v>90873</v>
          </cell>
          <cell r="G21">
            <v>85572</v>
          </cell>
          <cell r="H21">
            <v>83669</v>
          </cell>
          <cell r="I21">
            <v>86253</v>
          </cell>
          <cell r="J21">
            <v>87609</v>
          </cell>
          <cell r="K21">
            <v>82384</v>
          </cell>
          <cell r="L21">
            <v>74244</v>
          </cell>
          <cell r="M21">
            <v>82554</v>
          </cell>
          <cell r="N21">
            <v>76956</v>
          </cell>
          <cell r="O21">
            <v>80595</v>
          </cell>
          <cell r="P21">
            <v>80188</v>
          </cell>
          <cell r="Q21">
            <v>78253</v>
          </cell>
          <cell r="R21">
            <v>82846</v>
          </cell>
          <cell r="S21">
            <v>79851</v>
          </cell>
          <cell r="T21">
            <v>83021</v>
          </cell>
          <cell r="U21">
            <v>84913</v>
          </cell>
          <cell r="V21">
            <v>84589</v>
          </cell>
        </row>
        <row r="22"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54</v>
          </cell>
          <cell r="V22">
            <v>116</v>
          </cell>
        </row>
        <row r="23"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</row>
        <row r="24">
          <cell r="E24" t="str">
            <v>na</v>
          </cell>
          <cell r="F24">
            <v>9963</v>
          </cell>
          <cell r="G24">
            <v>9952</v>
          </cell>
          <cell r="H24">
            <v>13621</v>
          </cell>
          <cell r="I24">
            <v>14272</v>
          </cell>
          <cell r="J24">
            <v>9973</v>
          </cell>
          <cell r="K24">
            <v>23161</v>
          </cell>
          <cell r="L24">
            <v>17213</v>
          </cell>
          <cell r="M24">
            <v>18911</v>
          </cell>
          <cell r="N24">
            <v>28140</v>
          </cell>
          <cell r="O24">
            <v>35452</v>
          </cell>
          <cell r="P24">
            <v>27140</v>
          </cell>
          <cell r="Q24">
            <v>27107</v>
          </cell>
          <cell r="R24">
            <v>13870</v>
          </cell>
          <cell r="S24">
            <v>17034</v>
          </cell>
          <cell r="T24">
            <v>18416</v>
          </cell>
          <cell r="U24">
            <v>12712</v>
          </cell>
          <cell r="V24">
            <v>16603</v>
          </cell>
        </row>
        <row r="25">
          <cell r="E25" t="str">
            <v>na</v>
          </cell>
          <cell r="F25" t="str">
            <v>na</v>
          </cell>
          <cell r="G25">
            <v>0</v>
          </cell>
          <cell r="H25">
            <v>0</v>
          </cell>
          <cell r="I25">
            <v>0</v>
          </cell>
          <cell r="J25">
            <v>297</v>
          </cell>
          <cell r="K25">
            <v>129</v>
          </cell>
          <cell r="L25">
            <v>2771</v>
          </cell>
          <cell r="M25">
            <v>50</v>
          </cell>
          <cell r="N25">
            <v>5112</v>
          </cell>
          <cell r="O25">
            <v>2723</v>
          </cell>
          <cell r="P25">
            <v>5190</v>
          </cell>
          <cell r="Q25">
            <v>7020</v>
          </cell>
          <cell r="R25">
            <v>8009</v>
          </cell>
          <cell r="S25">
            <v>5283</v>
          </cell>
          <cell r="T25">
            <v>2297</v>
          </cell>
          <cell r="U25">
            <v>9781</v>
          </cell>
          <cell r="V25">
            <v>2403</v>
          </cell>
        </row>
        <row r="26">
          <cell r="E26" t="str">
            <v>na</v>
          </cell>
          <cell r="F26">
            <v>283</v>
          </cell>
          <cell r="G26">
            <v>278</v>
          </cell>
          <cell r="H26">
            <v>266</v>
          </cell>
          <cell r="I26">
            <v>273</v>
          </cell>
          <cell r="J26">
            <v>281</v>
          </cell>
          <cell r="K26">
            <v>278</v>
          </cell>
          <cell r="L26">
            <v>286</v>
          </cell>
          <cell r="M26">
            <v>281</v>
          </cell>
          <cell r="N26">
            <v>271</v>
          </cell>
          <cell r="O26">
            <v>286</v>
          </cell>
          <cell r="P26">
            <v>301</v>
          </cell>
          <cell r="Q26">
            <v>301</v>
          </cell>
          <cell r="R26">
            <v>279</v>
          </cell>
          <cell r="S26">
            <v>298</v>
          </cell>
          <cell r="T26">
            <v>282</v>
          </cell>
          <cell r="U26">
            <v>288</v>
          </cell>
          <cell r="V26">
            <v>296</v>
          </cell>
        </row>
        <row r="27">
          <cell r="E27" t="str">
            <v>na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399</v>
          </cell>
        </row>
        <row r="28">
          <cell r="E28" t="str">
            <v>na</v>
          </cell>
          <cell r="F28" t="str">
            <v>na</v>
          </cell>
          <cell r="G28">
            <v>15606</v>
          </cell>
          <cell r="H28">
            <v>15317</v>
          </cell>
          <cell r="I28">
            <v>15639</v>
          </cell>
          <cell r="J28">
            <v>15980</v>
          </cell>
          <cell r="K28">
            <v>15502</v>
          </cell>
          <cell r="L28">
            <v>15517</v>
          </cell>
          <cell r="M28">
            <v>15455</v>
          </cell>
          <cell r="N28">
            <v>15353</v>
          </cell>
          <cell r="O28">
            <v>15498</v>
          </cell>
          <cell r="P28">
            <v>15463</v>
          </cell>
          <cell r="Q28">
            <v>12791</v>
          </cell>
          <cell r="R28">
            <v>14323</v>
          </cell>
          <cell r="S28">
            <v>12368</v>
          </cell>
          <cell r="T28">
            <v>14350</v>
          </cell>
          <cell r="U28">
            <v>18835</v>
          </cell>
          <cell r="V28">
            <v>19204</v>
          </cell>
        </row>
        <row r="29">
          <cell r="E29" t="str">
            <v>na</v>
          </cell>
          <cell r="F29">
            <v>1777</v>
          </cell>
          <cell r="G29">
            <v>1538</v>
          </cell>
          <cell r="H29">
            <v>1877</v>
          </cell>
          <cell r="I29">
            <v>1916</v>
          </cell>
          <cell r="J29">
            <v>1862</v>
          </cell>
          <cell r="K29">
            <v>1898</v>
          </cell>
          <cell r="L29">
            <v>1760</v>
          </cell>
          <cell r="M29">
            <v>1746</v>
          </cell>
          <cell r="N29">
            <v>1851</v>
          </cell>
          <cell r="O29">
            <v>1843</v>
          </cell>
          <cell r="P29">
            <v>1893</v>
          </cell>
          <cell r="Q29">
            <v>1717</v>
          </cell>
          <cell r="R29">
            <v>1868</v>
          </cell>
          <cell r="S29">
            <v>1814</v>
          </cell>
          <cell r="T29">
            <v>1828</v>
          </cell>
          <cell r="U29">
            <v>1847</v>
          </cell>
          <cell r="V29">
            <v>1277</v>
          </cell>
        </row>
        <row r="30">
          <cell r="E30" t="str">
            <v>na</v>
          </cell>
          <cell r="F30">
            <v>9205</v>
          </cell>
          <cell r="G30">
            <v>6896</v>
          </cell>
          <cell r="H30">
            <v>8085</v>
          </cell>
          <cell r="I30">
            <v>8184</v>
          </cell>
          <cell r="J30">
            <v>8997</v>
          </cell>
          <cell r="K30">
            <v>8543</v>
          </cell>
          <cell r="L30">
            <v>9053</v>
          </cell>
          <cell r="M30">
            <v>8784</v>
          </cell>
          <cell r="N30">
            <v>8051</v>
          </cell>
          <cell r="O30">
            <v>9159</v>
          </cell>
          <cell r="P30">
            <v>8386</v>
          </cell>
          <cell r="Q30">
            <v>10161</v>
          </cell>
          <cell r="R30">
            <v>8818</v>
          </cell>
          <cell r="S30">
            <v>9954</v>
          </cell>
          <cell r="T30">
            <v>8754</v>
          </cell>
          <cell r="U30">
            <v>9022</v>
          </cell>
          <cell r="V30">
            <v>8284</v>
          </cell>
        </row>
        <row r="31">
          <cell r="E31" t="str">
            <v>na</v>
          </cell>
          <cell r="F31">
            <v>2169</v>
          </cell>
          <cell r="G31">
            <v>2712</v>
          </cell>
          <cell r="H31">
            <v>2988</v>
          </cell>
          <cell r="I31">
            <v>2754</v>
          </cell>
          <cell r="J31">
            <v>2904</v>
          </cell>
          <cell r="K31">
            <v>3020</v>
          </cell>
          <cell r="L31">
            <v>2963</v>
          </cell>
          <cell r="M31">
            <v>2760</v>
          </cell>
          <cell r="N31">
            <v>2185</v>
          </cell>
          <cell r="O31">
            <v>2714</v>
          </cell>
          <cell r="P31">
            <v>2948</v>
          </cell>
          <cell r="Q31">
            <v>2689</v>
          </cell>
          <cell r="R31">
            <v>2889</v>
          </cell>
          <cell r="S31">
            <v>2881</v>
          </cell>
          <cell r="T31">
            <v>2791</v>
          </cell>
          <cell r="U31">
            <v>3045</v>
          </cell>
          <cell r="V31">
            <v>3077</v>
          </cell>
        </row>
        <row r="32">
          <cell r="E32" t="str">
            <v>na</v>
          </cell>
          <cell r="F32" t="str">
            <v>na</v>
          </cell>
          <cell r="G32">
            <v>28475</v>
          </cell>
          <cell r="H32">
            <v>23225</v>
          </cell>
          <cell r="I32">
            <v>28010</v>
          </cell>
          <cell r="J32">
            <v>27807</v>
          </cell>
          <cell r="K32">
            <v>27250</v>
          </cell>
          <cell r="L32">
            <v>23812</v>
          </cell>
          <cell r="M32">
            <v>24508</v>
          </cell>
          <cell r="N32">
            <v>27056</v>
          </cell>
          <cell r="O32">
            <v>27436</v>
          </cell>
          <cell r="P32">
            <v>28353</v>
          </cell>
          <cell r="Q32">
            <v>27793</v>
          </cell>
          <cell r="R32">
            <v>27523</v>
          </cell>
          <cell r="S32">
            <v>27671</v>
          </cell>
          <cell r="T32">
            <v>16494</v>
          </cell>
          <cell r="U32">
            <v>17122</v>
          </cell>
          <cell r="V32">
            <v>28403</v>
          </cell>
        </row>
        <row r="33">
          <cell r="E33" t="str">
            <v>na</v>
          </cell>
          <cell r="F33">
            <v>224</v>
          </cell>
          <cell r="G33">
            <v>226</v>
          </cell>
          <cell r="H33">
            <v>218</v>
          </cell>
          <cell r="I33">
            <v>227</v>
          </cell>
          <cell r="J33">
            <v>214</v>
          </cell>
          <cell r="K33">
            <v>234</v>
          </cell>
          <cell r="L33">
            <v>324</v>
          </cell>
          <cell r="M33">
            <v>1</v>
          </cell>
          <cell r="N33">
            <v>210</v>
          </cell>
          <cell r="O33">
            <v>227</v>
          </cell>
          <cell r="P33">
            <v>228</v>
          </cell>
          <cell r="Q33">
            <v>228</v>
          </cell>
          <cell r="R33">
            <v>223</v>
          </cell>
          <cell r="S33">
            <v>219</v>
          </cell>
          <cell r="T33">
            <v>221</v>
          </cell>
          <cell r="U33">
            <v>172</v>
          </cell>
          <cell r="V33">
            <v>217</v>
          </cell>
        </row>
        <row r="34">
          <cell r="E34" t="str">
            <v>na</v>
          </cell>
          <cell r="F34">
            <v>273</v>
          </cell>
          <cell r="G34">
            <v>261</v>
          </cell>
          <cell r="H34">
            <v>276</v>
          </cell>
          <cell r="I34">
            <v>285</v>
          </cell>
          <cell r="J34">
            <v>291</v>
          </cell>
          <cell r="K34">
            <v>292</v>
          </cell>
          <cell r="L34">
            <v>282</v>
          </cell>
          <cell r="M34">
            <v>243</v>
          </cell>
          <cell r="N34">
            <v>267</v>
          </cell>
          <cell r="O34">
            <v>268</v>
          </cell>
          <cell r="P34">
            <v>248</v>
          </cell>
          <cell r="Q34">
            <v>249</v>
          </cell>
          <cell r="R34">
            <v>250</v>
          </cell>
          <cell r="S34">
            <v>258</v>
          </cell>
          <cell r="T34">
            <v>278</v>
          </cell>
          <cell r="U34">
            <v>311</v>
          </cell>
          <cell r="V34">
            <v>332</v>
          </cell>
        </row>
        <row r="35"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</row>
        <row r="36">
          <cell r="E36">
            <v>1527</v>
          </cell>
          <cell r="F36">
            <v>1416</v>
          </cell>
          <cell r="G36">
            <v>1412</v>
          </cell>
          <cell r="H36">
            <v>1622</v>
          </cell>
          <cell r="I36">
            <v>1622</v>
          </cell>
          <cell r="J36">
            <v>1636</v>
          </cell>
          <cell r="K36">
            <v>1636</v>
          </cell>
          <cell r="L36">
            <v>1437</v>
          </cell>
          <cell r="M36">
            <v>1636</v>
          </cell>
          <cell r="N36">
            <v>1637</v>
          </cell>
          <cell r="O36">
            <v>1417</v>
          </cell>
          <cell r="P36">
            <v>1448</v>
          </cell>
          <cell r="Q36">
            <v>1638</v>
          </cell>
          <cell r="R36">
            <v>1638</v>
          </cell>
          <cell r="S36">
            <v>1632</v>
          </cell>
          <cell r="T36">
            <v>1592</v>
          </cell>
          <cell r="U36">
            <v>1385</v>
          </cell>
          <cell r="V36">
            <v>2542</v>
          </cell>
        </row>
        <row r="37">
          <cell r="E37" t="str">
            <v>na</v>
          </cell>
          <cell r="F37">
            <v>150</v>
          </cell>
          <cell r="G37">
            <v>165</v>
          </cell>
          <cell r="H37">
            <v>159</v>
          </cell>
          <cell r="I37">
            <v>169</v>
          </cell>
          <cell r="J37">
            <v>148</v>
          </cell>
          <cell r="K37">
            <v>162</v>
          </cell>
          <cell r="L37">
            <v>148</v>
          </cell>
          <cell r="M37">
            <v>162</v>
          </cell>
          <cell r="N37">
            <v>145</v>
          </cell>
          <cell r="O37">
            <v>162</v>
          </cell>
          <cell r="P37">
            <v>150</v>
          </cell>
          <cell r="Q37">
            <v>159</v>
          </cell>
          <cell r="R37">
            <v>154</v>
          </cell>
          <cell r="S37">
            <v>161</v>
          </cell>
          <cell r="T37">
            <v>158</v>
          </cell>
          <cell r="U37">
            <v>161</v>
          </cell>
          <cell r="V37">
            <v>165</v>
          </cell>
        </row>
        <row r="38">
          <cell r="E38">
            <v>78000</v>
          </cell>
          <cell r="F38">
            <v>80000</v>
          </cell>
          <cell r="G38">
            <v>79999</v>
          </cell>
          <cell r="H38">
            <v>79999</v>
          </cell>
          <cell r="I38">
            <v>79999</v>
          </cell>
          <cell r="J38">
            <v>79000</v>
          </cell>
          <cell r="K38">
            <v>75000</v>
          </cell>
          <cell r="L38">
            <v>67000</v>
          </cell>
          <cell r="M38">
            <v>67000</v>
          </cell>
          <cell r="N38">
            <v>73000</v>
          </cell>
          <cell r="O38">
            <v>79000</v>
          </cell>
          <cell r="P38">
            <v>79000</v>
          </cell>
          <cell r="Q38">
            <v>79000</v>
          </cell>
          <cell r="R38">
            <v>79000</v>
          </cell>
          <cell r="S38">
            <v>79000</v>
          </cell>
          <cell r="T38">
            <v>78283</v>
          </cell>
          <cell r="U38">
            <v>85465</v>
          </cell>
          <cell r="V38">
            <v>89489</v>
          </cell>
        </row>
        <row r="39"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</row>
        <row r="40">
          <cell r="E40" t="str">
            <v>na</v>
          </cell>
          <cell r="F40">
            <v>8163</v>
          </cell>
          <cell r="G40">
            <v>7561</v>
          </cell>
          <cell r="H40">
            <v>7338</v>
          </cell>
          <cell r="I40">
            <v>7450</v>
          </cell>
          <cell r="J40">
            <v>7619</v>
          </cell>
          <cell r="K40">
            <v>8268</v>
          </cell>
          <cell r="L40">
            <v>7800</v>
          </cell>
          <cell r="M40">
            <v>7971</v>
          </cell>
          <cell r="N40">
            <v>7693</v>
          </cell>
          <cell r="O40">
            <v>8482</v>
          </cell>
          <cell r="P40">
            <v>7885</v>
          </cell>
          <cell r="Q40">
            <v>7954</v>
          </cell>
          <cell r="R40">
            <v>7810</v>
          </cell>
          <cell r="S40">
            <v>8041</v>
          </cell>
          <cell r="T40">
            <v>7951</v>
          </cell>
          <cell r="U40">
            <v>8324</v>
          </cell>
          <cell r="V40">
            <v>8889</v>
          </cell>
        </row>
        <row r="41">
          <cell r="E41" t="str">
            <v>na</v>
          </cell>
          <cell r="F41">
            <v>0</v>
          </cell>
          <cell r="G41">
            <v>0</v>
          </cell>
          <cell r="H41">
            <v>0</v>
          </cell>
          <cell r="I41">
            <v>48</v>
          </cell>
          <cell r="J41">
            <v>1139</v>
          </cell>
          <cell r="K41">
            <v>1141</v>
          </cell>
          <cell r="L41">
            <v>1154</v>
          </cell>
          <cell r="M41">
            <v>1162</v>
          </cell>
          <cell r="N41">
            <v>1128</v>
          </cell>
          <cell r="O41">
            <v>1160</v>
          </cell>
          <cell r="P41">
            <v>1165</v>
          </cell>
          <cell r="Q41">
            <v>1102</v>
          </cell>
          <cell r="R41">
            <v>1155</v>
          </cell>
          <cell r="S41">
            <v>1093</v>
          </cell>
          <cell r="T41">
            <v>978</v>
          </cell>
          <cell r="U41">
            <v>1096</v>
          </cell>
          <cell r="V41">
            <v>1011</v>
          </cell>
        </row>
        <row r="42">
          <cell r="E42" t="str">
            <v>na</v>
          </cell>
          <cell r="F42">
            <v>5986</v>
          </cell>
          <cell r="G42">
            <v>7785</v>
          </cell>
          <cell r="H42">
            <v>8031</v>
          </cell>
          <cell r="I42">
            <v>8237</v>
          </cell>
          <cell r="J42">
            <v>8264</v>
          </cell>
          <cell r="K42">
            <v>8487</v>
          </cell>
          <cell r="L42">
            <v>5596</v>
          </cell>
          <cell r="M42">
            <v>5612</v>
          </cell>
          <cell r="N42">
            <v>5759</v>
          </cell>
          <cell r="O42">
            <v>5740</v>
          </cell>
          <cell r="P42">
            <v>6537</v>
          </cell>
          <cell r="Q42">
            <v>7791</v>
          </cell>
          <cell r="R42">
            <v>4047</v>
          </cell>
          <cell r="S42">
            <v>5286</v>
          </cell>
          <cell r="T42">
            <v>5887</v>
          </cell>
          <cell r="U42">
            <v>4754</v>
          </cell>
          <cell r="V42">
            <v>7931</v>
          </cell>
        </row>
        <row r="43">
          <cell r="E43" t="str">
            <v>na</v>
          </cell>
          <cell r="F43">
            <v>235</v>
          </cell>
          <cell r="G43">
            <v>247</v>
          </cell>
          <cell r="H43">
            <v>234</v>
          </cell>
          <cell r="I43">
            <v>245</v>
          </cell>
          <cell r="J43">
            <v>253</v>
          </cell>
          <cell r="K43">
            <v>255</v>
          </cell>
          <cell r="L43">
            <v>139</v>
          </cell>
          <cell r="M43">
            <v>128</v>
          </cell>
          <cell r="N43">
            <v>155</v>
          </cell>
          <cell r="O43">
            <v>165</v>
          </cell>
          <cell r="P43">
            <v>146</v>
          </cell>
          <cell r="Q43">
            <v>144</v>
          </cell>
          <cell r="R43">
            <v>175</v>
          </cell>
          <cell r="S43">
            <v>231</v>
          </cell>
          <cell r="T43">
            <v>146</v>
          </cell>
          <cell r="U43">
            <v>127</v>
          </cell>
          <cell r="V43">
            <v>124</v>
          </cell>
        </row>
        <row r="44">
          <cell r="E44" t="str">
            <v>na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</row>
        <row r="45">
          <cell r="E45" t="str">
            <v>na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</row>
        <row r="46">
          <cell r="E46" t="str">
            <v>na</v>
          </cell>
          <cell r="F46">
            <v>85</v>
          </cell>
          <cell r="G46">
            <v>890</v>
          </cell>
          <cell r="H46">
            <v>523</v>
          </cell>
          <cell r="I46">
            <v>1338</v>
          </cell>
          <cell r="J46">
            <v>474</v>
          </cell>
          <cell r="K46">
            <v>828</v>
          </cell>
          <cell r="L46">
            <v>498</v>
          </cell>
          <cell r="M46">
            <v>1446</v>
          </cell>
          <cell r="N46">
            <v>1707</v>
          </cell>
          <cell r="O46">
            <v>110</v>
          </cell>
          <cell r="P46">
            <v>1111</v>
          </cell>
          <cell r="Q46">
            <v>856</v>
          </cell>
          <cell r="R46">
            <v>978</v>
          </cell>
          <cell r="S46">
            <v>894</v>
          </cell>
          <cell r="T46">
            <v>869</v>
          </cell>
          <cell r="U46">
            <v>740</v>
          </cell>
          <cell r="V46">
            <v>691</v>
          </cell>
        </row>
        <row r="47">
          <cell r="E47" t="str">
            <v>na</v>
          </cell>
          <cell r="F47">
            <v>200171</v>
          </cell>
          <cell r="G47">
            <v>148867</v>
          </cell>
          <cell r="H47">
            <v>146179</v>
          </cell>
          <cell r="I47">
            <v>154963</v>
          </cell>
          <cell r="J47">
            <v>164790</v>
          </cell>
          <cell r="K47">
            <v>146980</v>
          </cell>
          <cell r="L47">
            <v>99471</v>
          </cell>
          <cell r="M47">
            <v>50760</v>
          </cell>
          <cell r="N47">
            <v>46542</v>
          </cell>
          <cell r="O47">
            <v>157098</v>
          </cell>
          <cell r="P47">
            <v>181026</v>
          </cell>
          <cell r="Q47">
            <v>194218</v>
          </cell>
          <cell r="R47">
            <v>193822</v>
          </cell>
          <cell r="S47">
            <v>196510</v>
          </cell>
          <cell r="T47">
            <v>162254</v>
          </cell>
          <cell r="U47">
            <v>182065</v>
          </cell>
          <cell r="V47">
            <v>182724</v>
          </cell>
        </row>
        <row r="48"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</row>
        <row r="49">
          <cell r="E49" t="str">
            <v>na</v>
          </cell>
          <cell r="F49" t="str">
            <v>na</v>
          </cell>
          <cell r="G49">
            <v>2001</v>
          </cell>
          <cell r="H49">
            <v>2906</v>
          </cell>
          <cell r="I49">
            <v>0</v>
          </cell>
          <cell r="J49">
            <v>587</v>
          </cell>
          <cell r="K49">
            <v>2070</v>
          </cell>
          <cell r="L49">
            <v>726</v>
          </cell>
          <cell r="M49">
            <v>1700</v>
          </cell>
          <cell r="N49">
            <v>2188</v>
          </cell>
          <cell r="O49">
            <v>2022</v>
          </cell>
          <cell r="P49">
            <v>3261</v>
          </cell>
          <cell r="Q49">
            <v>2258</v>
          </cell>
          <cell r="R49">
            <v>3399</v>
          </cell>
          <cell r="S49">
            <v>1944</v>
          </cell>
          <cell r="T49">
            <v>2524</v>
          </cell>
          <cell r="U49">
            <v>2151</v>
          </cell>
          <cell r="V49">
            <v>769</v>
          </cell>
        </row>
        <row r="50">
          <cell r="E50">
            <v>187863</v>
          </cell>
          <cell r="F50">
            <v>106761</v>
          </cell>
          <cell r="G50">
            <v>182339</v>
          </cell>
          <cell r="H50">
            <v>185000</v>
          </cell>
          <cell r="I50">
            <v>177996</v>
          </cell>
          <cell r="J50">
            <v>174906</v>
          </cell>
          <cell r="K50">
            <v>178791</v>
          </cell>
          <cell r="L50">
            <v>175138</v>
          </cell>
          <cell r="M50">
            <v>184994</v>
          </cell>
          <cell r="N50">
            <v>177312</v>
          </cell>
          <cell r="O50">
            <v>180000</v>
          </cell>
          <cell r="P50">
            <v>180000</v>
          </cell>
          <cell r="Q50">
            <v>177720</v>
          </cell>
          <cell r="R50">
            <v>175465</v>
          </cell>
          <cell r="S50">
            <v>166736</v>
          </cell>
          <cell r="T50">
            <v>171198</v>
          </cell>
          <cell r="U50">
            <v>177041</v>
          </cell>
          <cell r="V50">
            <v>176031</v>
          </cell>
        </row>
        <row r="51">
          <cell r="E51" t="str">
            <v>na</v>
          </cell>
          <cell r="F51">
            <v>385</v>
          </cell>
          <cell r="G51">
            <v>170</v>
          </cell>
          <cell r="H51">
            <v>567</v>
          </cell>
          <cell r="I51">
            <v>568</v>
          </cell>
          <cell r="J51">
            <v>552</v>
          </cell>
          <cell r="K51">
            <v>562</v>
          </cell>
          <cell r="L51">
            <v>549</v>
          </cell>
          <cell r="M51">
            <v>488</v>
          </cell>
          <cell r="N51">
            <v>500</v>
          </cell>
          <cell r="O51">
            <v>550</v>
          </cell>
          <cell r="P51">
            <v>563</v>
          </cell>
          <cell r="Q51">
            <v>518</v>
          </cell>
          <cell r="R51">
            <v>532</v>
          </cell>
          <cell r="S51">
            <v>542</v>
          </cell>
          <cell r="T51">
            <v>425</v>
          </cell>
          <cell r="U51">
            <v>461</v>
          </cell>
          <cell r="V51">
            <v>474</v>
          </cell>
        </row>
        <row r="52">
          <cell r="E52">
            <v>3434</v>
          </cell>
          <cell r="F52">
            <v>4420</v>
          </cell>
          <cell r="G52">
            <v>2246</v>
          </cell>
          <cell r="H52">
            <v>2246</v>
          </cell>
          <cell r="I52">
            <v>2246</v>
          </cell>
          <cell r="J52">
            <v>744</v>
          </cell>
          <cell r="K52">
            <v>5035</v>
          </cell>
          <cell r="L52">
            <v>2869</v>
          </cell>
          <cell r="M52">
            <v>3000</v>
          </cell>
          <cell r="N52">
            <v>8766</v>
          </cell>
          <cell r="O52">
            <v>9546</v>
          </cell>
          <cell r="P52">
            <v>8603</v>
          </cell>
          <cell r="Q52">
            <v>1014</v>
          </cell>
          <cell r="R52">
            <v>1066</v>
          </cell>
          <cell r="S52">
            <v>2980</v>
          </cell>
          <cell r="T52">
            <v>4471</v>
          </cell>
          <cell r="U52">
            <v>5485</v>
          </cell>
          <cell r="V52">
            <v>6137</v>
          </cell>
        </row>
        <row r="53">
          <cell r="E53" t="str">
            <v>na</v>
          </cell>
          <cell r="F53" t="str">
            <v>na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</row>
        <row r="54">
          <cell r="E54" t="str">
            <v>na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</row>
        <row r="55">
          <cell r="E55" t="str">
            <v>na</v>
          </cell>
          <cell r="F55" t="str">
            <v>na</v>
          </cell>
          <cell r="G55" t="str">
            <v>na</v>
          </cell>
          <cell r="H55" t="str">
            <v>na</v>
          </cell>
          <cell r="I55" t="str">
            <v>na</v>
          </cell>
          <cell r="J55" t="str">
            <v>na</v>
          </cell>
          <cell r="K55" t="str">
            <v>na</v>
          </cell>
          <cell r="L55" t="str">
            <v>na</v>
          </cell>
          <cell r="M55" t="str">
            <v>na</v>
          </cell>
          <cell r="N55" t="str">
            <v>na</v>
          </cell>
          <cell r="O55" t="str">
            <v>na</v>
          </cell>
          <cell r="P55" t="str">
            <v>na</v>
          </cell>
          <cell r="Q55" t="str">
            <v>na</v>
          </cell>
          <cell r="R55" t="str">
            <v>na</v>
          </cell>
          <cell r="S55" t="str">
            <v>na</v>
          </cell>
          <cell r="T55" t="str">
            <v>na</v>
          </cell>
          <cell r="U55">
            <v>0</v>
          </cell>
          <cell r="V55">
            <v>0</v>
          </cell>
        </row>
        <row r="56">
          <cell r="E56" t="str">
            <v>na</v>
          </cell>
          <cell r="F56" t="str">
            <v>na</v>
          </cell>
          <cell r="G56" t="str">
            <v>na</v>
          </cell>
          <cell r="H56" t="str">
            <v>na</v>
          </cell>
          <cell r="I56" t="str">
            <v>na</v>
          </cell>
          <cell r="J56" t="str">
            <v>na</v>
          </cell>
          <cell r="K56" t="str">
            <v>na</v>
          </cell>
          <cell r="L56" t="str">
            <v>na</v>
          </cell>
          <cell r="M56" t="str">
            <v>na</v>
          </cell>
          <cell r="N56" t="str">
            <v>na</v>
          </cell>
          <cell r="O56" t="str">
            <v>na</v>
          </cell>
          <cell r="P56" t="str">
            <v>na</v>
          </cell>
          <cell r="Q56" t="str">
            <v>na</v>
          </cell>
          <cell r="R56" t="str">
            <v>na</v>
          </cell>
          <cell r="S56" t="str">
            <v>na</v>
          </cell>
          <cell r="T56" t="str">
            <v>na</v>
          </cell>
        </row>
        <row r="57">
          <cell r="E57" t="str">
            <v>na</v>
          </cell>
          <cell r="F57">
            <v>1305</v>
          </cell>
          <cell r="G57">
            <v>1288</v>
          </cell>
          <cell r="H57">
            <v>1342</v>
          </cell>
          <cell r="I57">
            <v>1320</v>
          </cell>
          <cell r="J57">
            <v>1359</v>
          </cell>
          <cell r="K57">
            <v>1376</v>
          </cell>
          <cell r="L57">
            <v>1319</v>
          </cell>
          <cell r="M57">
            <v>1292</v>
          </cell>
          <cell r="N57">
            <v>1272</v>
          </cell>
          <cell r="O57">
            <v>1285</v>
          </cell>
          <cell r="P57">
            <v>1346</v>
          </cell>
          <cell r="Q57">
            <v>1354</v>
          </cell>
          <cell r="R57">
            <v>1354</v>
          </cell>
          <cell r="S57">
            <v>1382</v>
          </cell>
          <cell r="T57">
            <v>1369</v>
          </cell>
          <cell r="U57">
            <v>1208</v>
          </cell>
          <cell r="V57">
            <v>1508</v>
          </cell>
        </row>
        <row r="58">
          <cell r="E58">
            <v>1509</v>
          </cell>
          <cell r="F58">
            <v>1509</v>
          </cell>
          <cell r="G58">
            <v>1509</v>
          </cell>
          <cell r="H58">
            <v>1509</v>
          </cell>
          <cell r="I58">
            <v>1509</v>
          </cell>
          <cell r="J58">
            <v>1509</v>
          </cell>
          <cell r="K58">
            <v>1509</v>
          </cell>
          <cell r="L58">
            <v>1509</v>
          </cell>
          <cell r="M58">
            <v>1509</v>
          </cell>
          <cell r="N58">
            <v>1509</v>
          </cell>
          <cell r="O58">
            <v>1509</v>
          </cell>
          <cell r="P58">
            <v>1509</v>
          </cell>
          <cell r="Q58">
            <v>1509</v>
          </cell>
          <cell r="R58">
            <v>863</v>
          </cell>
          <cell r="S58">
            <v>1509</v>
          </cell>
          <cell r="T58">
            <v>1435</v>
          </cell>
          <cell r="U58">
            <v>1422</v>
          </cell>
          <cell r="V58">
            <v>1479</v>
          </cell>
        </row>
        <row r="59">
          <cell r="E59">
            <v>39895</v>
          </cell>
          <cell r="F59">
            <v>39324</v>
          </cell>
          <cell r="G59">
            <v>32358</v>
          </cell>
          <cell r="H59">
            <v>32611</v>
          </cell>
          <cell r="I59">
            <v>32611</v>
          </cell>
          <cell r="J59">
            <v>32479</v>
          </cell>
          <cell r="K59">
            <v>32630</v>
          </cell>
          <cell r="L59">
            <v>32500</v>
          </cell>
          <cell r="M59">
            <v>28347</v>
          </cell>
          <cell r="N59">
            <v>28000</v>
          </cell>
          <cell r="O59">
            <v>33653</v>
          </cell>
          <cell r="P59">
            <v>36146</v>
          </cell>
          <cell r="Q59">
            <v>40338</v>
          </cell>
          <cell r="R59">
            <v>34329</v>
          </cell>
          <cell r="S59">
            <v>34894</v>
          </cell>
          <cell r="T59">
            <v>36165</v>
          </cell>
          <cell r="U59">
            <v>36086</v>
          </cell>
          <cell r="V59">
            <v>35315</v>
          </cell>
        </row>
        <row r="60">
          <cell r="E60" t="str">
            <v>na</v>
          </cell>
          <cell r="F60" t="str">
            <v>na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332</v>
          </cell>
          <cell r="V60">
            <v>0</v>
          </cell>
        </row>
        <row r="61">
          <cell r="E61" t="str">
            <v>na</v>
          </cell>
          <cell r="F61">
            <v>9227</v>
          </cell>
          <cell r="G61">
            <v>9282</v>
          </cell>
          <cell r="H61">
            <v>9295</v>
          </cell>
          <cell r="I61">
            <v>9295</v>
          </cell>
          <cell r="J61">
            <v>9291</v>
          </cell>
          <cell r="K61">
            <v>9301</v>
          </cell>
          <cell r="L61">
            <v>5481</v>
          </cell>
          <cell r="M61">
            <v>8566</v>
          </cell>
          <cell r="N61">
            <v>9383</v>
          </cell>
          <cell r="O61">
            <v>8926</v>
          </cell>
          <cell r="P61">
            <v>9036</v>
          </cell>
          <cell r="Q61">
            <v>9006</v>
          </cell>
          <cell r="R61">
            <v>9076</v>
          </cell>
          <cell r="S61">
            <v>9367</v>
          </cell>
          <cell r="T61">
            <v>8950</v>
          </cell>
          <cell r="U61">
            <v>8321</v>
          </cell>
          <cell r="V61">
            <v>8571</v>
          </cell>
        </row>
        <row r="62">
          <cell r="E62" t="str">
            <v>na</v>
          </cell>
          <cell r="F62" t="str">
            <v>na</v>
          </cell>
          <cell r="G62">
            <v>2600</v>
          </cell>
          <cell r="H62">
            <v>2602</v>
          </cell>
          <cell r="I62">
            <v>2598</v>
          </cell>
          <cell r="J62">
            <v>2600</v>
          </cell>
          <cell r="K62">
            <v>2601</v>
          </cell>
          <cell r="L62">
            <v>2602</v>
          </cell>
          <cell r="M62">
            <v>2598</v>
          </cell>
          <cell r="N62">
            <v>2598</v>
          </cell>
          <cell r="O62">
            <v>2602</v>
          </cell>
          <cell r="P62">
            <v>2598</v>
          </cell>
          <cell r="Q62">
            <v>2602</v>
          </cell>
          <cell r="R62">
            <v>2597</v>
          </cell>
          <cell r="S62">
            <v>3001</v>
          </cell>
          <cell r="T62">
            <v>2722</v>
          </cell>
          <cell r="U62">
            <v>2750</v>
          </cell>
          <cell r="V62">
            <v>2811</v>
          </cell>
        </row>
        <row r="63"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  <cell r="U63">
            <v>0</v>
          </cell>
          <cell r="V63">
            <v>0</v>
          </cell>
        </row>
        <row r="64">
          <cell r="E64" t="str">
            <v>na</v>
          </cell>
          <cell r="F64">
            <v>19020</v>
          </cell>
          <cell r="G64">
            <v>23979</v>
          </cell>
          <cell r="H64">
            <v>23925</v>
          </cell>
          <cell r="I64">
            <v>22568</v>
          </cell>
          <cell r="J64">
            <v>18667</v>
          </cell>
          <cell r="K64">
            <v>25925</v>
          </cell>
          <cell r="L64">
            <v>26142</v>
          </cell>
          <cell r="M64">
            <v>20821</v>
          </cell>
          <cell r="N64">
            <v>25733</v>
          </cell>
          <cell r="O64">
            <v>25432</v>
          </cell>
          <cell r="P64">
            <v>24827</v>
          </cell>
          <cell r="Q64">
            <v>23074</v>
          </cell>
          <cell r="R64">
            <v>23219</v>
          </cell>
          <cell r="S64">
            <v>28787</v>
          </cell>
          <cell r="T64">
            <v>25151</v>
          </cell>
          <cell r="U64">
            <v>20105</v>
          </cell>
          <cell r="V64">
            <v>32280</v>
          </cell>
        </row>
        <row r="65"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</row>
        <row r="66">
          <cell r="E66" t="str">
            <v>na</v>
          </cell>
          <cell r="F66" t="str">
            <v>na</v>
          </cell>
          <cell r="G66">
            <v>117115</v>
          </cell>
          <cell r="H66">
            <v>105248</v>
          </cell>
          <cell r="I66">
            <v>93614</v>
          </cell>
          <cell r="J66">
            <v>86763</v>
          </cell>
          <cell r="K66">
            <v>91787</v>
          </cell>
          <cell r="L66">
            <v>88050</v>
          </cell>
          <cell r="M66">
            <v>84601</v>
          </cell>
          <cell r="N66">
            <v>86583</v>
          </cell>
          <cell r="O66">
            <v>84965</v>
          </cell>
          <cell r="P66">
            <v>85843</v>
          </cell>
          <cell r="Q66">
            <v>94218</v>
          </cell>
          <cell r="R66">
            <v>98208</v>
          </cell>
          <cell r="S66">
            <v>93905</v>
          </cell>
          <cell r="T66">
            <v>89115</v>
          </cell>
          <cell r="U66">
            <v>70738</v>
          </cell>
          <cell r="V66">
            <v>70966</v>
          </cell>
        </row>
        <row r="67">
          <cell r="E67" t="str">
            <v>na</v>
          </cell>
          <cell r="F67" t="str">
            <v>na</v>
          </cell>
          <cell r="G67">
            <v>62180</v>
          </cell>
          <cell r="H67">
            <v>62591</v>
          </cell>
          <cell r="I67">
            <v>61566</v>
          </cell>
          <cell r="J67">
            <v>67814</v>
          </cell>
          <cell r="K67">
            <v>57430</v>
          </cell>
          <cell r="L67">
            <v>52267</v>
          </cell>
          <cell r="M67">
            <v>66448</v>
          </cell>
          <cell r="N67">
            <v>65385</v>
          </cell>
          <cell r="O67">
            <v>65177</v>
          </cell>
          <cell r="P67">
            <v>56394</v>
          </cell>
          <cell r="Q67">
            <v>59825</v>
          </cell>
          <cell r="R67">
            <v>69745</v>
          </cell>
          <cell r="S67">
            <v>74089</v>
          </cell>
          <cell r="T67">
            <v>64184</v>
          </cell>
          <cell r="U67">
            <v>49283</v>
          </cell>
          <cell r="V67">
            <v>50983</v>
          </cell>
        </row>
        <row r="68">
          <cell r="E68" t="str">
            <v>na</v>
          </cell>
          <cell r="F68" t="str">
            <v>na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</row>
        <row r="69">
          <cell r="E69" t="str">
            <v>na</v>
          </cell>
          <cell r="F69" t="str">
            <v>na</v>
          </cell>
          <cell r="G69">
            <v>29432</v>
          </cell>
          <cell r="H69">
            <v>27096</v>
          </cell>
          <cell r="I69">
            <v>29353</v>
          </cell>
          <cell r="J69">
            <v>29284</v>
          </cell>
          <cell r="K69">
            <v>28689</v>
          </cell>
          <cell r="L69">
            <v>30249</v>
          </cell>
          <cell r="M69">
            <v>28842</v>
          </cell>
          <cell r="N69">
            <v>29281</v>
          </cell>
          <cell r="O69">
            <v>28236</v>
          </cell>
          <cell r="P69">
            <v>27972</v>
          </cell>
          <cell r="Q69">
            <v>28406</v>
          </cell>
          <cell r="R69">
            <v>27967</v>
          </cell>
          <cell r="S69">
            <v>26646</v>
          </cell>
          <cell r="T69">
            <v>28033</v>
          </cell>
          <cell r="U69">
            <v>29573</v>
          </cell>
          <cell r="V69">
            <v>34056</v>
          </cell>
        </row>
        <row r="70">
          <cell r="E70" t="str">
            <v>na</v>
          </cell>
          <cell r="F70">
            <v>24918</v>
          </cell>
          <cell r="G70">
            <v>26805</v>
          </cell>
          <cell r="H70">
            <v>26683</v>
          </cell>
          <cell r="I70">
            <v>26629</v>
          </cell>
          <cell r="J70">
            <v>26083</v>
          </cell>
          <cell r="K70">
            <v>27618</v>
          </cell>
          <cell r="L70">
            <v>25560</v>
          </cell>
          <cell r="M70">
            <v>25480</v>
          </cell>
          <cell r="N70">
            <v>26302</v>
          </cell>
          <cell r="O70">
            <v>26357</v>
          </cell>
          <cell r="P70">
            <v>26659</v>
          </cell>
          <cell r="Q70">
            <v>25222</v>
          </cell>
          <cell r="R70">
            <v>27230</v>
          </cell>
          <cell r="S70">
            <v>26766</v>
          </cell>
          <cell r="T70">
            <v>26621</v>
          </cell>
          <cell r="U70">
            <v>27024</v>
          </cell>
          <cell r="V70">
            <v>27232</v>
          </cell>
        </row>
        <row r="71">
          <cell r="E71" t="str">
            <v>na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</row>
        <row r="72">
          <cell r="E72" t="str">
            <v>na</v>
          </cell>
          <cell r="F72">
            <v>5294</v>
          </cell>
          <cell r="G72">
            <v>6912</v>
          </cell>
          <cell r="H72">
            <v>7278</v>
          </cell>
          <cell r="I72">
            <v>5895</v>
          </cell>
          <cell r="J72">
            <v>6519</v>
          </cell>
          <cell r="K72">
            <v>6801</v>
          </cell>
          <cell r="L72">
            <v>7255</v>
          </cell>
          <cell r="M72">
            <v>7051</v>
          </cell>
          <cell r="N72">
            <v>6518</v>
          </cell>
          <cell r="O72">
            <v>6539</v>
          </cell>
          <cell r="P72">
            <v>7399</v>
          </cell>
          <cell r="Q72">
            <v>6172</v>
          </cell>
          <cell r="R72">
            <v>9216</v>
          </cell>
          <cell r="S72">
            <v>9081</v>
          </cell>
          <cell r="T72">
            <v>7890</v>
          </cell>
          <cell r="U72">
            <v>6958</v>
          </cell>
          <cell r="V72">
            <v>4417</v>
          </cell>
        </row>
        <row r="73">
          <cell r="E73">
            <v>14918</v>
          </cell>
          <cell r="F73">
            <v>15648</v>
          </cell>
          <cell r="G73">
            <v>6545</v>
          </cell>
          <cell r="H73">
            <v>6546</v>
          </cell>
          <cell r="I73">
            <v>17932</v>
          </cell>
          <cell r="J73">
            <v>9564</v>
          </cell>
          <cell r="K73">
            <v>17263</v>
          </cell>
          <cell r="L73">
            <v>39478</v>
          </cell>
          <cell r="M73">
            <v>27697</v>
          </cell>
          <cell r="N73">
            <v>20000</v>
          </cell>
          <cell r="O73">
            <v>1563</v>
          </cell>
          <cell r="P73">
            <v>3389</v>
          </cell>
          <cell r="Q73">
            <v>7892</v>
          </cell>
          <cell r="R73">
            <v>46491</v>
          </cell>
          <cell r="S73">
            <v>11837</v>
          </cell>
          <cell r="T73">
            <v>19472</v>
          </cell>
          <cell r="U73">
            <v>11887</v>
          </cell>
          <cell r="V73">
            <v>46179</v>
          </cell>
        </row>
        <row r="74">
          <cell r="E74" t="str">
            <v>na</v>
          </cell>
          <cell r="F74">
            <v>526</v>
          </cell>
          <cell r="G74">
            <v>648</v>
          </cell>
          <cell r="H74">
            <v>504</v>
          </cell>
          <cell r="I74">
            <v>496</v>
          </cell>
          <cell r="J74">
            <v>471</v>
          </cell>
          <cell r="K74">
            <v>568</v>
          </cell>
          <cell r="L74">
            <v>602</v>
          </cell>
          <cell r="M74">
            <v>648</v>
          </cell>
          <cell r="N74">
            <v>504</v>
          </cell>
          <cell r="O74">
            <v>594</v>
          </cell>
          <cell r="P74">
            <v>527</v>
          </cell>
          <cell r="Q74">
            <v>539</v>
          </cell>
          <cell r="R74">
            <v>607</v>
          </cell>
          <cell r="S74">
            <v>684</v>
          </cell>
          <cell r="T74">
            <v>465</v>
          </cell>
          <cell r="U74">
            <v>482</v>
          </cell>
          <cell r="V74">
            <v>541</v>
          </cell>
        </row>
        <row r="75">
          <cell r="E75">
            <v>12701</v>
          </cell>
          <cell r="F75">
            <v>13497</v>
          </cell>
          <cell r="G75">
            <v>13498</v>
          </cell>
          <cell r="H75">
            <v>12578</v>
          </cell>
          <cell r="I75">
            <v>13498</v>
          </cell>
          <cell r="J75">
            <v>13330</v>
          </cell>
          <cell r="K75">
            <v>13331</v>
          </cell>
          <cell r="L75">
            <v>13498</v>
          </cell>
          <cell r="M75">
            <v>13496</v>
          </cell>
          <cell r="N75">
            <v>13496</v>
          </cell>
          <cell r="O75">
            <v>13498</v>
          </cell>
          <cell r="P75">
            <v>13498</v>
          </cell>
          <cell r="Q75">
            <v>13498</v>
          </cell>
          <cell r="R75">
            <v>13498</v>
          </cell>
          <cell r="S75">
            <v>13491</v>
          </cell>
          <cell r="T75">
            <v>12666</v>
          </cell>
          <cell r="U75">
            <v>11943</v>
          </cell>
          <cell r="V75">
            <v>11756</v>
          </cell>
        </row>
        <row r="76">
          <cell r="E76" t="str">
            <v>na</v>
          </cell>
          <cell r="F76">
            <v>83</v>
          </cell>
          <cell r="G76">
            <v>84</v>
          </cell>
          <cell r="H76">
            <v>84</v>
          </cell>
          <cell r="I76">
            <v>82</v>
          </cell>
          <cell r="J76">
            <v>82</v>
          </cell>
          <cell r="K76">
            <v>86</v>
          </cell>
          <cell r="L76">
            <v>86</v>
          </cell>
          <cell r="M76">
            <v>87</v>
          </cell>
          <cell r="N76">
            <v>82</v>
          </cell>
          <cell r="O76">
            <v>88</v>
          </cell>
          <cell r="P76">
            <v>88</v>
          </cell>
          <cell r="Q76">
            <v>89</v>
          </cell>
          <cell r="R76">
            <v>85</v>
          </cell>
          <cell r="S76">
            <v>91</v>
          </cell>
          <cell r="T76">
            <v>91</v>
          </cell>
          <cell r="U76">
            <v>78</v>
          </cell>
          <cell r="V76">
            <v>97</v>
          </cell>
        </row>
        <row r="77">
          <cell r="E77" t="str">
            <v>na</v>
          </cell>
          <cell r="F77" t="str">
            <v>na</v>
          </cell>
          <cell r="G77">
            <v>8737</v>
          </cell>
          <cell r="H77">
            <v>8812</v>
          </cell>
          <cell r="I77">
            <v>8818</v>
          </cell>
          <cell r="J77">
            <v>8536</v>
          </cell>
          <cell r="K77">
            <v>8853</v>
          </cell>
          <cell r="L77">
            <v>8938</v>
          </cell>
          <cell r="M77">
            <v>8751</v>
          </cell>
          <cell r="N77">
            <v>8744</v>
          </cell>
          <cell r="O77">
            <v>8790</v>
          </cell>
          <cell r="P77">
            <v>8880</v>
          </cell>
          <cell r="Q77">
            <v>7997</v>
          </cell>
          <cell r="R77">
            <v>8541</v>
          </cell>
          <cell r="S77">
            <v>8778</v>
          </cell>
          <cell r="T77">
            <v>8690</v>
          </cell>
          <cell r="U77">
            <v>7900</v>
          </cell>
          <cell r="V77">
            <v>7236</v>
          </cell>
        </row>
        <row r="78">
          <cell r="E78" t="str">
            <v>na</v>
          </cell>
          <cell r="F78">
            <v>86</v>
          </cell>
          <cell r="G78">
            <v>240</v>
          </cell>
          <cell r="H78">
            <v>57</v>
          </cell>
          <cell r="I78">
            <v>156</v>
          </cell>
          <cell r="J78">
            <v>157</v>
          </cell>
          <cell r="K78">
            <v>165</v>
          </cell>
          <cell r="L78">
            <v>170</v>
          </cell>
          <cell r="M78">
            <v>179</v>
          </cell>
          <cell r="N78">
            <v>193</v>
          </cell>
          <cell r="O78">
            <v>251</v>
          </cell>
          <cell r="P78">
            <v>312</v>
          </cell>
          <cell r="Q78">
            <v>333</v>
          </cell>
          <cell r="R78">
            <v>0</v>
          </cell>
          <cell r="S78">
            <v>0</v>
          </cell>
          <cell r="T78">
            <v>173</v>
          </cell>
          <cell r="U78">
            <v>134</v>
          </cell>
          <cell r="V78">
            <v>148</v>
          </cell>
        </row>
        <row r="79">
          <cell r="E79">
            <v>520</v>
          </cell>
          <cell r="F79">
            <v>520</v>
          </cell>
          <cell r="G79">
            <v>520</v>
          </cell>
          <cell r="H79">
            <v>520</v>
          </cell>
          <cell r="I79">
            <v>520</v>
          </cell>
          <cell r="J79">
            <v>520</v>
          </cell>
          <cell r="K79">
            <v>520</v>
          </cell>
          <cell r="L79">
            <v>520</v>
          </cell>
          <cell r="M79">
            <v>520</v>
          </cell>
          <cell r="N79">
            <v>520</v>
          </cell>
          <cell r="O79">
            <v>520</v>
          </cell>
          <cell r="P79">
            <v>520</v>
          </cell>
          <cell r="Q79">
            <v>520</v>
          </cell>
          <cell r="R79">
            <v>520</v>
          </cell>
          <cell r="S79">
            <v>520</v>
          </cell>
          <cell r="T79">
            <v>520</v>
          </cell>
          <cell r="U79">
            <v>299</v>
          </cell>
          <cell r="V79">
            <v>507</v>
          </cell>
        </row>
        <row r="80"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  <cell r="T80">
            <v>0</v>
          </cell>
          <cell r="U80">
            <v>0</v>
          </cell>
          <cell r="V80">
            <v>0</v>
          </cell>
        </row>
        <row r="81">
          <cell r="E81">
            <v>11869</v>
          </cell>
          <cell r="F81">
            <v>12032</v>
          </cell>
          <cell r="G81">
            <v>10581</v>
          </cell>
          <cell r="H81">
            <v>10321</v>
          </cell>
          <cell r="I81">
            <v>10581</v>
          </cell>
          <cell r="J81">
            <v>10581</v>
          </cell>
          <cell r="K81">
            <v>12032</v>
          </cell>
          <cell r="L81">
            <v>12032</v>
          </cell>
          <cell r="M81">
            <v>12032</v>
          </cell>
          <cell r="N81">
            <v>12032</v>
          </cell>
          <cell r="O81">
            <v>12032</v>
          </cell>
          <cell r="P81">
            <v>12032</v>
          </cell>
          <cell r="Q81">
            <v>12032</v>
          </cell>
          <cell r="R81">
            <v>12033</v>
          </cell>
          <cell r="S81">
            <v>12033</v>
          </cell>
          <cell r="T81">
            <v>11905</v>
          </cell>
          <cell r="U81">
            <v>12484</v>
          </cell>
          <cell r="V81">
            <v>12447</v>
          </cell>
        </row>
        <row r="82">
          <cell r="E82">
            <v>660</v>
          </cell>
          <cell r="F82">
            <v>660</v>
          </cell>
          <cell r="G82">
            <v>660</v>
          </cell>
          <cell r="H82">
            <v>660</v>
          </cell>
          <cell r="I82">
            <v>660</v>
          </cell>
          <cell r="J82">
            <v>660</v>
          </cell>
          <cell r="K82">
            <v>660</v>
          </cell>
          <cell r="L82">
            <v>660</v>
          </cell>
          <cell r="M82">
            <v>660</v>
          </cell>
          <cell r="N82">
            <v>660</v>
          </cell>
          <cell r="O82">
            <v>660</v>
          </cell>
          <cell r="P82">
            <v>660</v>
          </cell>
          <cell r="Q82">
            <v>660</v>
          </cell>
          <cell r="R82">
            <v>660</v>
          </cell>
          <cell r="S82">
            <v>660</v>
          </cell>
          <cell r="T82">
            <v>660</v>
          </cell>
          <cell r="U82">
            <v>218</v>
          </cell>
          <cell r="V82">
            <v>1204</v>
          </cell>
        </row>
        <row r="83">
          <cell r="E83">
            <v>8347</v>
          </cell>
          <cell r="F83">
            <v>8253</v>
          </cell>
          <cell r="G83">
            <v>6846</v>
          </cell>
          <cell r="H83">
            <v>9238</v>
          </cell>
          <cell r="I83">
            <v>9239</v>
          </cell>
          <cell r="J83">
            <v>9239</v>
          </cell>
          <cell r="K83">
            <v>9239</v>
          </cell>
          <cell r="L83">
            <v>9239</v>
          </cell>
          <cell r="M83">
            <v>9239</v>
          </cell>
          <cell r="N83">
            <v>9239</v>
          </cell>
          <cell r="O83">
            <v>9239</v>
          </cell>
          <cell r="P83">
            <v>9239</v>
          </cell>
          <cell r="Q83">
            <v>9239</v>
          </cell>
          <cell r="R83">
            <v>9829</v>
          </cell>
          <cell r="S83">
            <v>9830</v>
          </cell>
          <cell r="T83">
            <v>9242</v>
          </cell>
          <cell r="U83">
            <v>8979</v>
          </cell>
          <cell r="V83">
            <v>7566</v>
          </cell>
        </row>
        <row r="84">
          <cell r="E84">
            <v>60819</v>
          </cell>
          <cell r="F84">
            <v>67268</v>
          </cell>
          <cell r="G84">
            <v>70420</v>
          </cell>
          <cell r="H84">
            <v>68655</v>
          </cell>
          <cell r="I84">
            <v>66021</v>
          </cell>
          <cell r="J84">
            <v>66130</v>
          </cell>
          <cell r="K84">
            <v>62390</v>
          </cell>
          <cell r="L84">
            <v>71994</v>
          </cell>
          <cell r="M84">
            <v>64654</v>
          </cell>
          <cell r="N84">
            <v>60542</v>
          </cell>
          <cell r="O84">
            <v>54190</v>
          </cell>
          <cell r="P84">
            <v>52516</v>
          </cell>
          <cell r="Q84">
            <v>65258</v>
          </cell>
          <cell r="R84">
            <v>71115</v>
          </cell>
          <cell r="S84">
            <v>60298</v>
          </cell>
          <cell r="T84">
            <v>62403</v>
          </cell>
          <cell r="U84">
            <v>73098</v>
          </cell>
          <cell r="V84">
            <v>82371</v>
          </cell>
        </row>
        <row r="85">
          <cell r="E85" t="str">
            <v>na</v>
          </cell>
          <cell r="F85" t="str">
            <v>na</v>
          </cell>
          <cell r="G85">
            <v>32773</v>
          </cell>
          <cell r="H85">
            <v>33625</v>
          </cell>
          <cell r="I85">
            <v>33825</v>
          </cell>
          <cell r="J85">
            <v>30514</v>
          </cell>
          <cell r="K85">
            <v>33363</v>
          </cell>
          <cell r="L85">
            <v>33191</v>
          </cell>
          <cell r="M85">
            <v>11605</v>
          </cell>
          <cell r="N85">
            <v>30794</v>
          </cell>
          <cell r="O85">
            <v>32098</v>
          </cell>
          <cell r="P85">
            <v>33005</v>
          </cell>
          <cell r="Q85">
            <v>32154</v>
          </cell>
          <cell r="R85">
            <v>32314</v>
          </cell>
          <cell r="S85">
            <v>25084</v>
          </cell>
          <cell r="T85">
            <v>27399</v>
          </cell>
          <cell r="U85">
            <v>32322</v>
          </cell>
          <cell r="V85">
            <v>40397</v>
          </cell>
        </row>
        <row r="86">
          <cell r="E86" t="str">
            <v>na</v>
          </cell>
          <cell r="F86" t="str">
            <v>na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  <cell r="V86">
            <v>0</v>
          </cell>
        </row>
        <row r="87"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  <cell r="T87">
            <v>0</v>
          </cell>
          <cell r="U87">
            <v>0</v>
          </cell>
          <cell r="V87">
            <v>0</v>
          </cell>
        </row>
        <row r="88">
          <cell r="E88" t="str">
            <v>na</v>
          </cell>
          <cell r="F88" t="str">
            <v>na</v>
          </cell>
          <cell r="G88">
            <v>4</v>
          </cell>
          <cell r="H88">
            <v>0</v>
          </cell>
          <cell r="I88">
            <v>18</v>
          </cell>
          <cell r="J88">
            <v>12</v>
          </cell>
          <cell r="K88">
            <v>3</v>
          </cell>
          <cell r="L88">
            <v>0</v>
          </cell>
          <cell r="M88">
            <v>1</v>
          </cell>
          <cell r="N88">
            <v>8</v>
          </cell>
          <cell r="O88">
            <v>2</v>
          </cell>
          <cell r="P88">
            <v>1</v>
          </cell>
          <cell r="Q88">
            <v>427</v>
          </cell>
          <cell r="R88">
            <v>9119</v>
          </cell>
          <cell r="S88">
            <v>1130</v>
          </cell>
          <cell r="T88">
            <v>1696</v>
          </cell>
          <cell r="U88">
            <v>637</v>
          </cell>
          <cell r="V88">
            <v>1</v>
          </cell>
        </row>
        <row r="89">
          <cell r="E89" t="str">
            <v>na</v>
          </cell>
          <cell r="F89">
            <v>23746</v>
          </cell>
          <cell r="G89">
            <v>21106</v>
          </cell>
          <cell r="H89">
            <v>17206</v>
          </cell>
          <cell r="I89">
            <v>16987</v>
          </cell>
          <cell r="J89">
            <v>17713</v>
          </cell>
          <cell r="K89">
            <v>18808</v>
          </cell>
          <cell r="L89">
            <v>18751</v>
          </cell>
          <cell r="M89">
            <v>17231</v>
          </cell>
          <cell r="N89">
            <v>11267</v>
          </cell>
          <cell r="O89">
            <v>20808</v>
          </cell>
          <cell r="P89">
            <v>22729</v>
          </cell>
          <cell r="Q89">
            <v>24717</v>
          </cell>
          <cell r="R89">
            <v>23327</v>
          </cell>
          <cell r="S89">
            <v>25368</v>
          </cell>
          <cell r="T89">
            <v>21989</v>
          </cell>
          <cell r="U89">
            <v>23392</v>
          </cell>
          <cell r="V89">
            <v>25160</v>
          </cell>
        </row>
        <row r="90">
          <cell r="E90" t="str">
            <v>na</v>
          </cell>
          <cell r="F90">
            <v>6194</v>
          </cell>
          <cell r="G90">
            <v>5397</v>
          </cell>
          <cell r="H90">
            <v>3237</v>
          </cell>
          <cell r="I90">
            <v>3738</v>
          </cell>
          <cell r="J90">
            <v>5544</v>
          </cell>
          <cell r="K90">
            <v>5545</v>
          </cell>
          <cell r="L90">
            <v>5518</v>
          </cell>
          <cell r="M90">
            <v>5522</v>
          </cell>
          <cell r="N90">
            <v>5504</v>
          </cell>
          <cell r="O90">
            <v>5633</v>
          </cell>
          <cell r="P90">
            <v>5791</v>
          </cell>
          <cell r="Q90">
            <v>5931</v>
          </cell>
          <cell r="R90">
            <v>5375</v>
          </cell>
          <cell r="S90">
            <v>4975</v>
          </cell>
          <cell r="T90">
            <v>5198</v>
          </cell>
          <cell r="U90">
            <v>5663</v>
          </cell>
          <cell r="V90">
            <v>1139</v>
          </cell>
        </row>
        <row r="91">
          <cell r="E91" t="str">
            <v>na</v>
          </cell>
          <cell r="F91">
            <v>992</v>
          </cell>
          <cell r="G91">
            <v>1191</v>
          </cell>
          <cell r="H91">
            <v>1477</v>
          </cell>
          <cell r="I91">
            <v>1359</v>
          </cell>
          <cell r="J91">
            <v>1524</v>
          </cell>
          <cell r="K91">
            <v>1447</v>
          </cell>
          <cell r="L91">
            <v>1478</v>
          </cell>
          <cell r="M91">
            <v>1536</v>
          </cell>
          <cell r="N91">
            <v>1472</v>
          </cell>
          <cell r="O91">
            <v>1428</v>
          </cell>
          <cell r="P91">
            <v>1616</v>
          </cell>
          <cell r="Q91">
            <v>1656</v>
          </cell>
          <cell r="R91">
            <v>1335</v>
          </cell>
          <cell r="S91">
            <v>1617</v>
          </cell>
          <cell r="T91">
            <v>1494</v>
          </cell>
          <cell r="U91">
            <v>845</v>
          </cell>
          <cell r="V91">
            <v>653</v>
          </cell>
        </row>
        <row r="92">
          <cell r="E92" t="str">
            <v>na</v>
          </cell>
          <cell r="F92" t="str">
            <v>na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  <cell r="T92">
            <v>0</v>
          </cell>
          <cell r="U92">
            <v>1814</v>
          </cell>
          <cell r="V92">
            <v>6521</v>
          </cell>
        </row>
        <row r="93">
          <cell r="E93" t="str">
            <v>na</v>
          </cell>
          <cell r="F93">
            <v>16179</v>
          </cell>
          <cell r="G93">
            <v>15326</v>
          </cell>
          <cell r="H93">
            <v>12279</v>
          </cell>
          <cell r="I93">
            <v>9310</v>
          </cell>
          <cell r="J93">
            <v>7482</v>
          </cell>
          <cell r="K93">
            <v>0</v>
          </cell>
          <cell r="L93">
            <v>0</v>
          </cell>
          <cell r="M93">
            <v>36</v>
          </cell>
          <cell r="N93">
            <v>14559</v>
          </cell>
          <cell r="O93">
            <v>13921</v>
          </cell>
          <cell r="P93">
            <v>13534</v>
          </cell>
          <cell r="Q93">
            <v>14383</v>
          </cell>
          <cell r="R93">
            <v>13745</v>
          </cell>
          <cell r="S93">
            <v>15385</v>
          </cell>
          <cell r="T93">
            <v>9758</v>
          </cell>
          <cell r="U93">
            <v>12650</v>
          </cell>
          <cell r="V93">
            <v>15376</v>
          </cell>
        </row>
        <row r="94">
          <cell r="E94">
            <v>17664</v>
          </cell>
          <cell r="F94">
            <v>37471</v>
          </cell>
          <cell r="G94">
            <v>40928</v>
          </cell>
          <cell r="H94">
            <v>42738</v>
          </cell>
          <cell r="I94">
            <v>40931</v>
          </cell>
          <cell r="J94">
            <v>2574</v>
          </cell>
          <cell r="K94">
            <v>5235</v>
          </cell>
          <cell r="L94">
            <v>8526</v>
          </cell>
          <cell r="M94">
            <v>14925</v>
          </cell>
          <cell r="N94">
            <v>19407</v>
          </cell>
          <cell r="O94">
            <v>18728</v>
          </cell>
          <cell r="P94">
            <v>9973</v>
          </cell>
          <cell r="Q94">
            <v>1097</v>
          </cell>
          <cell r="R94">
            <v>12740</v>
          </cell>
          <cell r="S94">
            <v>32139</v>
          </cell>
          <cell r="T94">
            <v>19409</v>
          </cell>
          <cell r="U94">
            <v>9659</v>
          </cell>
          <cell r="V94">
            <v>34415</v>
          </cell>
        </row>
        <row r="95">
          <cell r="E95" t="str">
            <v>na</v>
          </cell>
          <cell r="F95">
            <v>1188</v>
          </cell>
          <cell r="G95">
            <v>1727</v>
          </cell>
          <cell r="H95">
            <v>1839</v>
          </cell>
          <cell r="I95">
            <v>1452</v>
          </cell>
          <cell r="J95">
            <v>1872</v>
          </cell>
          <cell r="K95">
            <v>1529</v>
          </cell>
          <cell r="L95">
            <v>939</v>
          </cell>
          <cell r="M95">
            <v>1082</v>
          </cell>
          <cell r="N95">
            <v>916</v>
          </cell>
          <cell r="O95">
            <v>1307</v>
          </cell>
          <cell r="P95">
            <v>1049</v>
          </cell>
          <cell r="Q95">
            <v>1041</v>
          </cell>
          <cell r="R95">
            <v>979</v>
          </cell>
          <cell r="S95">
            <v>1134</v>
          </cell>
          <cell r="T95">
            <v>1286</v>
          </cell>
          <cell r="U95">
            <v>1202</v>
          </cell>
          <cell r="V95">
            <v>436</v>
          </cell>
        </row>
        <row r="96">
          <cell r="E96" t="str">
            <v>na</v>
          </cell>
          <cell r="F96">
            <v>4785</v>
          </cell>
          <cell r="G96">
            <v>7045</v>
          </cell>
          <cell r="H96">
            <v>7114</v>
          </cell>
          <cell r="I96">
            <v>5848</v>
          </cell>
          <cell r="J96">
            <v>6509</v>
          </cell>
          <cell r="K96">
            <v>6364</v>
          </cell>
          <cell r="L96">
            <v>6344</v>
          </cell>
          <cell r="M96">
            <v>6443</v>
          </cell>
          <cell r="N96">
            <v>6350</v>
          </cell>
          <cell r="O96">
            <v>5667</v>
          </cell>
          <cell r="P96">
            <v>5990</v>
          </cell>
          <cell r="Q96">
            <v>5902</v>
          </cell>
          <cell r="R96">
            <v>6688</v>
          </cell>
          <cell r="S96">
            <v>5985</v>
          </cell>
          <cell r="T96">
            <v>6262</v>
          </cell>
          <cell r="U96">
            <v>3196</v>
          </cell>
          <cell r="V96">
            <v>2399</v>
          </cell>
        </row>
        <row r="97">
          <cell r="E97" t="str">
            <v>na</v>
          </cell>
          <cell r="F97">
            <v>346</v>
          </cell>
          <cell r="G97">
            <v>541</v>
          </cell>
          <cell r="H97">
            <v>789</v>
          </cell>
          <cell r="I97">
            <v>1047</v>
          </cell>
          <cell r="J97">
            <v>723</v>
          </cell>
          <cell r="K97">
            <v>905</v>
          </cell>
          <cell r="L97">
            <v>595</v>
          </cell>
          <cell r="M97">
            <v>770</v>
          </cell>
          <cell r="N97">
            <v>628</v>
          </cell>
          <cell r="O97">
            <v>672</v>
          </cell>
          <cell r="P97">
            <v>921</v>
          </cell>
          <cell r="Q97">
            <v>1018</v>
          </cell>
          <cell r="R97">
            <v>699</v>
          </cell>
          <cell r="S97">
            <v>1031</v>
          </cell>
          <cell r="T97">
            <v>1116</v>
          </cell>
          <cell r="U97">
            <v>373</v>
          </cell>
          <cell r="V97">
            <v>2915</v>
          </cell>
        </row>
        <row r="98">
          <cell r="E98" t="str">
            <v>na</v>
          </cell>
          <cell r="F98">
            <v>915</v>
          </cell>
          <cell r="G98">
            <v>1022</v>
          </cell>
          <cell r="H98">
            <v>950</v>
          </cell>
          <cell r="I98">
            <v>202</v>
          </cell>
          <cell r="J98">
            <v>255</v>
          </cell>
          <cell r="K98">
            <v>275</v>
          </cell>
          <cell r="L98">
            <v>199</v>
          </cell>
          <cell r="M98">
            <v>61</v>
          </cell>
          <cell r="N98">
            <v>103</v>
          </cell>
          <cell r="O98">
            <v>820</v>
          </cell>
          <cell r="P98">
            <v>889</v>
          </cell>
          <cell r="Q98">
            <v>888</v>
          </cell>
          <cell r="R98">
            <v>967</v>
          </cell>
          <cell r="S98">
            <v>939</v>
          </cell>
          <cell r="T98">
            <v>763</v>
          </cell>
          <cell r="U98">
            <v>1206</v>
          </cell>
          <cell r="V98">
            <v>2287</v>
          </cell>
        </row>
        <row r="99"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  <cell r="T99">
            <v>0</v>
          </cell>
          <cell r="U99">
            <v>3451</v>
          </cell>
          <cell r="V99">
            <v>2210</v>
          </cell>
        </row>
        <row r="100">
          <cell r="E100" t="str">
            <v>na</v>
          </cell>
          <cell r="F100">
            <v>13776</v>
          </cell>
          <cell r="G100">
            <v>17732</v>
          </cell>
          <cell r="H100">
            <v>17643</v>
          </cell>
          <cell r="I100">
            <v>17676</v>
          </cell>
          <cell r="J100">
            <v>17755</v>
          </cell>
          <cell r="K100">
            <v>16341</v>
          </cell>
          <cell r="L100">
            <v>12273</v>
          </cell>
          <cell r="M100">
            <v>17720</v>
          </cell>
          <cell r="N100">
            <v>17461</v>
          </cell>
          <cell r="O100">
            <v>16697</v>
          </cell>
          <cell r="P100">
            <v>16794</v>
          </cell>
          <cell r="Q100">
            <v>12294</v>
          </cell>
          <cell r="R100">
            <v>16692</v>
          </cell>
          <cell r="S100">
            <v>17208</v>
          </cell>
          <cell r="T100">
            <v>12658</v>
          </cell>
          <cell r="U100">
            <v>882</v>
          </cell>
          <cell r="V100">
            <v>1470</v>
          </cell>
        </row>
        <row r="101">
          <cell r="E101" t="str">
            <v>na</v>
          </cell>
          <cell r="F101">
            <v>0</v>
          </cell>
          <cell r="G101">
            <v>0</v>
          </cell>
          <cell r="H101">
            <v>34</v>
          </cell>
          <cell r="I101">
            <v>92</v>
          </cell>
          <cell r="J101">
            <v>88</v>
          </cell>
          <cell r="K101">
            <v>89</v>
          </cell>
          <cell r="L101">
            <v>89</v>
          </cell>
          <cell r="M101">
            <v>88</v>
          </cell>
          <cell r="N101">
            <v>79</v>
          </cell>
          <cell r="O101">
            <v>90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  <cell r="T101">
            <v>54</v>
          </cell>
          <cell r="U101">
            <v>44</v>
          </cell>
          <cell r="V101">
            <v>126</v>
          </cell>
        </row>
        <row r="102">
          <cell r="E102" t="str">
            <v>na</v>
          </cell>
          <cell r="F102" t="str">
            <v>na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  <cell r="V102">
            <v>0</v>
          </cell>
        </row>
        <row r="103">
          <cell r="E103" t="str">
            <v>na</v>
          </cell>
          <cell r="F103">
            <v>2862</v>
          </cell>
          <cell r="G103">
            <v>3790</v>
          </cell>
          <cell r="H103">
            <v>3822</v>
          </cell>
          <cell r="I103">
            <v>3446</v>
          </cell>
          <cell r="J103">
            <v>3570</v>
          </cell>
          <cell r="K103">
            <v>3578</v>
          </cell>
          <cell r="L103">
            <v>3900</v>
          </cell>
          <cell r="M103">
            <v>3251</v>
          </cell>
          <cell r="N103">
            <v>3186</v>
          </cell>
          <cell r="O103">
            <v>3366</v>
          </cell>
          <cell r="P103">
            <v>3371</v>
          </cell>
          <cell r="Q103">
            <v>3035</v>
          </cell>
          <cell r="R103">
            <v>2091</v>
          </cell>
          <cell r="S103">
            <v>3764</v>
          </cell>
          <cell r="T103">
            <v>3563</v>
          </cell>
          <cell r="U103">
            <v>3274</v>
          </cell>
          <cell r="V103">
            <v>861</v>
          </cell>
        </row>
        <row r="104">
          <cell r="E104" t="str">
            <v>na</v>
          </cell>
          <cell r="F104" t="str">
            <v>na</v>
          </cell>
          <cell r="G104">
            <v>62012</v>
          </cell>
          <cell r="H104">
            <v>64016</v>
          </cell>
          <cell r="I104">
            <v>61767</v>
          </cell>
          <cell r="J104">
            <v>55121</v>
          </cell>
          <cell r="K104">
            <v>61752</v>
          </cell>
          <cell r="L104">
            <v>84936</v>
          </cell>
          <cell r="M104">
            <v>85189</v>
          </cell>
          <cell r="N104">
            <v>72191</v>
          </cell>
          <cell r="O104">
            <v>70368</v>
          </cell>
          <cell r="P104">
            <v>71089</v>
          </cell>
          <cell r="Q104">
            <v>87543</v>
          </cell>
          <cell r="R104">
            <v>88072</v>
          </cell>
          <cell r="S104">
            <v>86988</v>
          </cell>
          <cell r="T104">
            <v>79273</v>
          </cell>
          <cell r="U104">
            <v>31988</v>
          </cell>
          <cell r="V104">
            <v>47821</v>
          </cell>
        </row>
        <row r="105">
          <cell r="E105" t="str">
            <v>na</v>
          </cell>
          <cell r="F105" t="str">
            <v>na</v>
          </cell>
          <cell r="G105">
            <v>3168</v>
          </cell>
          <cell r="H105">
            <v>2898</v>
          </cell>
          <cell r="I105">
            <v>2933</v>
          </cell>
          <cell r="J105">
            <v>3006</v>
          </cell>
          <cell r="K105">
            <v>3017</v>
          </cell>
          <cell r="L105">
            <v>3311</v>
          </cell>
          <cell r="M105">
            <v>3234</v>
          </cell>
          <cell r="N105">
            <v>3270</v>
          </cell>
          <cell r="O105">
            <v>3083</v>
          </cell>
          <cell r="P105">
            <v>3062</v>
          </cell>
          <cell r="Q105">
            <v>3161</v>
          </cell>
          <cell r="R105">
            <v>3213</v>
          </cell>
          <cell r="S105">
            <v>2946</v>
          </cell>
          <cell r="T105">
            <v>3116</v>
          </cell>
          <cell r="U105">
            <v>2990</v>
          </cell>
          <cell r="V105">
            <v>3261</v>
          </cell>
        </row>
        <row r="106"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  <cell r="V106">
            <v>0</v>
          </cell>
        </row>
        <row r="107">
          <cell r="E107" t="str">
            <v>na</v>
          </cell>
          <cell r="F107">
            <v>0</v>
          </cell>
          <cell r="G107">
            <v>15</v>
          </cell>
          <cell r="H107">
            <v>0</v>
          </cell>
          <cell r="I107">
            <v>0</v>
          </cell>
          <cell r="J107">
            <v>16</v>
          </cell>
          <cell r="K107">
            <v>923</v>
          </cell>
          <cell r="L107">
            <v>42</v>
          </cell>
          <cell r="M107">
            <v>109</v>
          </cell>
          <cell r="N107">
            <v>883</v>
          </cell>
          <cell r="O107">
            <v>850</v>
          </cell>
          <cell r="P107">
            <v>147</v>
          </cell>
          <cell r="Q107">
            <v>852</v>
          </cell>
          <cell r="R107">
            <v>290</v>
          </cell>
          <cell r="S107">
            <v>853</v>
          </cell>
          <cell r="T107">
            <v>478</v>
          </cell>
          <cell r="U107">
            <v>542</v>
          </cell>
          <cell r="V107">
            <v>676</v>
          </cell>
        </row>
        <row r="108"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  <cell r="V108">
            <v>1618</v>
          </cell>
        </row>
        <row r="109"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  <cell r="T109">
            <v>0</v>
          </cell>
          <cell r="U109">
            <v>8</v>
          </cell>
          <cell r="V109">
            <v>0</v>
          </cell>
        </row>
        <row r="110"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  <cell r="T110">
            <v>199</v>
          </cell>
          <cell r="U110">
            <v>1188</v>
          </cell>
          <cell r="V110">
            <v>252</v>
          </cell>
        </row>
        <row r="111">
          <cell r="E111">
            <v>73000</v>
          </cell>
          <cell r="F111">
            <v>73000</v>
          </cell>
          <cell r="G111">
            <v>72000</v>
          </cell>
          <cell r="H111">
            <v>72000</v>
          </cell>
          <cell r="I111">
            <v>66000</v>
          </cell>
          <cell r="J111">
            <v>73000</v>
          </cell>
          <cell r="K111">
            <v>73000</v>
          </cell>
          <cell r="L111">
            <v>73000</v>
          </cell>
          <cell r="M111">
            <v>73000</v>
          </cell>
          <cell r="N111">
            <v>71000</v>
          </cell>
          <cell r="O111">
            <v>71000</v>
          </cell>
          <cell r="P111">
            <v>71000</v>
          </cell>
          <cell r="Q111">
            <v>72000</v>
          </cell>
          <cell r="R111">
            <v>72000</v>
          </cell>
          <cell r="S111">
            <v>71000</v>
          </cell>
          <cell r="T111">
            <v>71760</v>
          </cell>
          <cell r="U111">
            <v>67000</v>
          </cell>
          <cell r="V111">
            <v>70581</v>
          </cell>
        </row>
        <row r="112">
          <cell r="E112" t="str">
            <v>na</v>
          </cell>
          <cell r="F112">
            <v>577</v>
          </cell>
          <cell r="G112">
            <v>589</v>
          </cell>
          <cell r="H112">
            <v>576</v>
          </cell>
          <cell r="I112">
            <v>608</v>
          </cell>
          <cell r="J112">
            <v>606</v>
          </cell>
          <cell r="K112">
            <v>604</v>
          </cell>
          <cell r="L112">
            <v>602</v>
          </cell>
          <cell r="M112">
            <v>607</v>
          </cell>
          <cell r="N112">
            <v>576</v>
          </cell>
          <cell r="O112">
            <v>607</v>
          </cell>
          <cell r="P112">
            <v>607</v>
          </cell>
          <cell r="Q112">
            <v>595</v>
          </cell>
          <cell r="R112">
            <v>596</v>
          </cell>
          <cell r="S112">
            <v>606</v>
          </cell>
          <cell r="T112">
            <v>605</v>
          </cell>
          <cell r="U112">
            <v>573</v>
          </cell>
          <cell r="V112">
            <v>579</v>
          </cell>
        </row>
        <row r="113">
          <cell r="E113">
            <v>17747</v>
          </cell>
          <cell r="F113">
            <v>17747</v>
          </cell>
          <cell r="G113">
            <v>17437</v>
          </cell>
          <cell r="H113">
            <v>17732</v>
          </cell>
          <cell r="I113">
            <v>17732</v>
          </cell>
          <cell r="J113">
            <v>16368</v>
          </cell>
          <cell r="K113">
            <v>17761</v>
          </cell>
          <cell r="L113">
            <v>15777</v>
          </cell>
          <cell r="M113">
            <v>15777</v>
          </cell>
          <cell r="N113">
            <v>14496</v>
          </cell>
          <cell r="O113">
            <v>14496</v>
          </cell>
          <cell r="P113">
            <v>14496</v>
          </cell>
          <cell r="Q113">
            <v>15777</v>
          </cell>
          <cell r="R113">
            <v>14991</v>
          </cell>
          <cell r="S113">
            <v>15777</v>
          </cell>
          <cell r="T113">
            <v>15778</v>
          </cell>
          <cell r="U113">
            <v>14977</v>
          </cell>
          <cell r="V113">
            <v>17962</v>
          </cell>
        </row>
        <row r="114">
          <cell r="E114" t="str">
            <v>na</v>
          </cell>
          <cell r="F114" t="str">
            <v>na</v>
          </cell>
          <cell r="G114">
            <v>78</v>
          </cell>
          <cell r="H114">
            <v>189</v>
          </cell>
          <cell r="I114">
            <v>174</v>
          </cell>
          <cell r="J114">
            <v>71</v>
          </cell>
          <cell r="K114">
            <v>63</v>
          </cell>
          <cell r="L114">
            <v>59</v>
          </cell>
          <cell r="M114">
            <v>62</v>
          </cell>
          <cell r="N114">
            <v>77</v>
          </cell>
          <cell r="O114">
            <v>183</v>
          </cell>
          <cell r="P114">
            <v>168</v>
          </cell>
          <cell r="Q114">
            <v>66</v>
          </cell>
          <cell r="R114">
            <v>56</v>
          </cell>
          <cell r="S114">
            <v>63</v>
          </cell>
          <cell r="T114">
            <v>106</v>
          </cell>
          <cell r="U114">
            <v>73</v>
          </cell>
          <cell r="V114">
            <v>99</v>
          </cell>
        </row>
        <row r="115">
          <cell r="E115" t="str">
            <v>na</v>
          </cell>
          <cell r="F115" t="str">
            <v>na</v>
          </cell>
          <cell r="G115">
            <v>5510</v>
          </cell>
          <cell r="H115">
            <v>5551</v>
          </cell>
          <cell r="I115">
            <v>5544</v>
          </cell>
          <cell r="J115">
            <v>4933</v>
          </cell>
          <cell r="K115">
            <v>5552</v>
          </cell>
          <cell r="L115">
            <v>5577</v>
          </cell>
          <cell r="M115">
            <v>5547</v>
          </cell>
          <cell r="N115">
            <v>5542</v>
          </cell>
          <cell r="O115">
            <v>5515</v>
          </cell>
          <cell r="P115">
            <v>5502</v>
          </cell>
          <cell r="Q115">
            <v>5540</v>
          </cell>
          <cell r="R115">
            <v>5547</v>
          </cell>
          <cell r="S115">
            <v>5574</v>
          </cell>
          <cell r="T115">
            <v>5435</v>
          </cell>
          <cell r="U115">
            <v>5356</v>
          </cell>
          <cell r="V115">
            <v>5342</v>
          </cell>
        </row>
        <row r="116">
          <cell r="E116" t="str">
            <v>na</v>
          </cell>
          <cell r="F116" t="str">
            <v>na</v>
          </cell>
          <cell r="G116">
            <v>0</v>
          </cell>
          <cell r="H116">
            <v>0</v>
          </cell>
          <cell r="I116">
            <v>845</v>
          </cell>
          <cell r="J116">
            <v>22904</v>
          </cell>
          <cell r="K116">
            <v>20965</v>
          </cell>
          <cell r="L116">
            <v>97</v>
          </cell>
          <cell r="M116">
            <v>5099</v>
          </cell>
          <cell r="N116">
            <v>31346</v>
          </cell>
          <cell r="O116">
            <v>30508</v>
          </cell>
          <cell r="P116">
            <v>30741</v>
          </cell>
          <cell r="Q116">
            <v>12988</v>
          </cell>
          <cell r="R116">
            <v>7407</v>
          </cell>
          <cell r="S116">
            <v>6861</v>
          </cell>
          <cell r="T116">
            <v>10270</v>
          </cell>
          <cell r="U116">
            <v>6318</v>
          </cell>
          <cell r="V116">
            <v>0</v>
          </cell>
        </row>
        <row r="117">
          <cell r="E117" t="str">
            <v>na</v>
          </cell>
          <cell r="F117" t="str">
            <v>na</v>
          </cell>
          <cell r="G117">
            <v>131244</v>
          </cell>
          <cell r="H117">
            <v>131594</v>
          </cell>
          <cell r="I117">
            <v>128822</v>
          </cell>
          <cell r="J117">
            <v>107565</v>
          </cell>
          <cell r="K117">
            <v>100050</v>
          </cell>
          <cell r="L117">
            <v>126216</v>
          </cell>
          <cell r="M117">
            <v>122359</v>
          </cell>
          <cell r="N117">
            <v>98362</v>
          </cell>
          <cell r="O117">
            <v>95052</v>
          </cell>
          <cell r="P117">
            <v>96794</v>
          </cell>
          <cell r="Q117">
            <v>109333</v>
          </cell>
          <cell r="R117">
            <v>113457</v>
          </cell>
          <cell r="S117">
            <v>115526</v>
          </cell>
          <cell r="T117">
            <v>109677</v>
          </cell>
          <cell r="U117">
            <v>96913</v>
          </cell>
          <cell r="V117">
            <v>107428</v>
          </cell>
        </row>
        <row r="118">
          <cell r="E118" t="str">
            <v>na</v>
          </cell>
          <cell r="F118">
            <v>421</v>
          </cell>
          <cell r="G118">
            <v>148</v>
          </cell>
          <cell r="H118">
            <v>483</v>
          </cell>
          <cell r="I118">
            <v>502</v>
          </cell>
          <cell r="J118">
            <v>502</v>
          </cell>
          <cell r="K118">
            <v>485</v>
          </cell>
          <cell r="L118">
            <v>551</v>
          </cell>
          <cell r="M118">
            <v>514</v>
          </cell>
          <cell r="N118">
            <v>481</v>
          </cell>
          <cell r="O118">
            <v>545</v>
          </cell>
          <cell r="P118">
            <v>510</v>
          </cell>
          <cell r="Q118">
            <v>497</v>
          </cell>
          <cell r="R118">
            <v>417</v>
          </cell>
          <cell r="S118">
            <v>414</v>
          </cell>
          <cell r="T118">
            <v>486</v>
          </cell>
          <cell r="U118">
            <v>606</v>
          </cell>
          <cell r="V118">
            <v>768</v>
          </cell>
        </row>
        <row r="119">
          <cell r="E119" t="str">
            <v>na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  <cell r="U119">
            <v>0</v>
          </cell>
          <cell r="V119">
            <v>0</v>
          </cell>
        </row>
        <row r="120">
          <cell r="E120" t="str">
            <v>na</v>
          </cell>
          <cell r="F120">
            <v>836</v>
          </cell>
          <cell r="G120">
            <v>858</v>
          </cell>
          <cell r="H120">
            <v>862</v>
          </cell>
          <cell r="I120">
            <v>823</v>
          </cell>
          <cell r="J120">
            <v>830</v>
          </cell>
          <cell r="K120">
            <v>856</v>
          </cell>
          <cell r="L120">
            <v>850</v>
          </cell>
          <cell r="M120">
            <v>846</v>
          </cell>
          <cell r="N120">
            <v>835</v>
          </cell>
          <cell r="O120">
            <v>839</v>
          </cell>
          <cell r="P120">
            <v>800</v>
          </cell>
          <cell r="Q120">
            <v>842</v>
          </cell>
          <cell r="R120">
            <v>822</v>
          </cell>
          <cell r="S120">
            <v>851</v>
          </cell>
          <cell r="T120">
            <v>853</v>
          </cell>
          <cell r="U120">
            <v>893</v>
          </cell>
          <cell r="V120">
            <v>895</v>
          </cell>
        </row>
        <row r="121">
          <cell r="E121" t="str">
            <v>na</v>
          </cell>
          <cell r="F121">
            <v>1949</v>
          </cell>
          <cell r="G121">
            <v>1876</v>
          </cell>
          <cell r="H121">
            <v>1946</v>
          </cell>
          <cell r="I121">
            <v>1844</v>
          </cell>
          <cell r="J121">
            <v>1781</v>
          </cell>
          <cell r="K121">
            <v>1806</v>
          </cell>
          <cell r="L121">
            <v>1942</v>
          </cell>
          <cell r="M121">
            <v>1932</v>
          </cell>
          <cell r="N121">
            <v>1840</v>
          </cell>
          <cell r="O121">
            <v>1977</v>
          </cell>
          <cell r="P121">
            <v>2020</v>
          </cell>
          <cell r="Q121">
            <v>2008</v>
          </cell>
          <cell r="R121">
            <v>1990</v>
          </cell>
          <cell r="S121">
            <v>2030</v>
          </cell>
          <cell r="T121">
            <v>1942</v>
          </cell>
          <cell r="U121">
            <v>1924</v>
          </cell>
          <cell r="V121">
            <v>2035</v>
          </cell>
        </row>
        <row r="122">
          <cell r="E122" t="str">
            <v>na</v>
          </cell>
          <cell r="F122">
            <v>14249</v>
          </cell>
          <cell r="G122">
            <v>14941</v>
          </cell>
          <cell r="H122">
            <v>14425</v>
          </cell>
          <cell r="I122">
            <v>14784</v>
          </cell>
          <cell r="J122">
            <v>14893</v>
          </cell>
          <cell r="K122">
            <v>15186</v>
          </cell>
          <cell r="L122">
            <v>15476</v>
          </cell>
          <cell r="M122">
            <v>14999</v>
          </cell>
          <cell r="N122">
            <v>15788</v>
          </cell>
          <cell r="O122">
            <v>15949</v>
          </cell>
          <cell r="P122">
            <v>16163</v>
          </cell>
          <cell r="Q122">
            <v>16526</v>
          </cell>
          <cell r="R122">
            <v>18361</v>
          </cell>
          <cell r="S122">
            <v>15124</v>
          </cell>
          <cell r="T122">
            <v>15329</v>
          </cell>
          <cell r="U122">
            <v>16065</v>
          </cell>
          <cell r="V122">
            <v>17001</v>
          </cell>
        </row>
        <row r="123">
          <cell r="E123" t="str">
            <v>na</v>
          </cell>
          <cell r="F123" t="str">
            <v>na</v>
          </cell>
          <cell r="G123" t="str">
            <v>na</v>
          </cell>
          <cell r="H123" t="str">
            <v>na</v>
          </cell>
          <cell r="I123" t="str">
            <v>na</v>
          </cell>
          <cell r="J123" t="str">
            <v>na</v>
          </cell>
          <cell r="K123" t="str">
            <v>na</v>
          </cell>
          <cell r="L123" t="str">
            <v>na</v>
          </cell>
          <cell r="M123" t="str">
            <v>na</v>
          </cell>
          <cell r="N123" t="str">
            <v>na</v>
          </cell>
          <cell r="O123" t="str">
            <v>na</v>
          </cell>
          <cell r="P123" t="str">
            <v>na</v>
          </cell>
          <cell r="Q123" t="str">
            <v>na</v>
          </cell>
          <cell r="R123" t="str">
            <v>na</v>
          </cell>
          <cell r="S123" t="str">
            <v>na</v>
          </cell>
          <cell r="T123" t="str">
            <v>na</v>
          </cell>
          <cell r="U123"/>
          <cell r="V123">
            <v>0</v>
          </cell>
        </row>
        <row r="124">
          <cell r="E124">
            <v>440000</v>
          </cell>
          <cell r="F124">
            <v>431000</v>
          </cell>
          <cell r="G124">
            <v>431000</v>
          </cell>
          <cell r="H124">
            <v>431000</v>
          </cell>
          <cell r="I124">
            <v>431000</v>
          </cell>
          <cell r="J124">
            <v>427000</v>
          </cell>
          <cell r="K124">
            <v>431000</v>
          </cell>
          <cell r="L124">
            <v>431000</v>
          </cell>
          <cell r="M124">
            <v>431000</v>
          </cell>
          <cell r="N124">
            <v>431000</v>
          </cell>
          <cell r="O124">
            <v>431000</v>
          </cell>
          <cell r="P124">
            <v>429000</v>
          </cell>
          <cell r="Q124">
            <v>431000</v>
          </cell>
          <cell r="R124">
            <v>300000</v>
          </cell>
          <cell r="S124">
            <v>250000</v>
          </cell>
          <cell r="T124">
            <v>408200</v>
          </cell>
          <cell r="U124">
            <v>425258</v>
          </cell>
          <cell r="V124">
            <v>416000</v>
          </cell>
        </row>
        <row r="125">
          <cell r="E125" t="str">
            <v>na</v>
          </cell>
          <cell r="F125">
            <v>3131</v>
          </cell>
          <cell r="G125">
            <v>3207</v>
          </cell>
          <cell r="H125">
            <v>3143</v>
          </cell>
          <cell r="I125">
            <v>3175</v>
          </cell>
          <cell r="J125">
            <v>3224</v>
          </cell>
          <cell r="K125">
            <v>3031</v>
          </cell>
          <cell r="L125">
            <v>3038</v>
          </cell>
          <cell r="M125">
            <v>3820</v>
          </cell>
          <cell r="N125">
            <v>3216</v>
          </cell>
          <cell r="O125">
            <v>3206</v>
          </cell>
          <cell r="P125">
            <v>3207</v>
          </cell>
          <cell r="Q125">
            <v>3158</v>
          </cell>
          <cell r="R125">
            <v>3019</v>
          </cell>
          <cell r="S125">
            <v>2891</v>
          </cell>
          <cell r="T125">
            <v>2850</v>
          </cell>
          <cell r="U125">
            <v>4578</v>
          </cell>
          <cell r="V125">
            <v>3764</v>
          </cell>
        </row>
        <row r="126">
          <cell r="E126" t="str">
            <v>na</v>
          </cell>
          <cell r="F126" t="str">
            <v>na</v>
          </cell>
          <cell r="G126">
            <v>53833</v>
          </cell>
          <cell r="H126">
            <v>54228</v>
          </cell>
          <cell r="I126">
            <v>54363</v>
          </cell>
          <cell r="J126">
            <v>56424</v>
          </cell>
          <cell r="K126">
            <v>53755</v>
          </cell>
          <cell r="L126">
            <v>53562</v>
          </cell>
          <cell r="M126">
            <v>55309</v>
          </cell>
          <cell r="N126">
            <v>56072</v>
          </cell>
          <cell r="O126">
            <v>51854</v>
          </cell>
          <cell r="P126">
            <v>50598</v>
          </cell>
          <cell r="Q126">
            <v>52341</v>
          </cell>
          <cell r="R126">
            <v>56819</v>
          </cell>
          <cell r="S126">
            <v>52838</v>
          </cell>
          <cell r="T126">
            <v>52463</v>
          </cell>
          <cell r="U126">
            <v>51363</v>
          </cell>
          <cell r="V126">
            <v>51027</v>
          </cell>
        </row>
        <row r="127">
          <cell r="E127" t="str">
            <v>na</v>
          </cell>
          <cell r="F127">
            <v>949</v>
          </cell>
          <cell r="G127">
            <v>943</v>
          </cell>
          <cell r="H127">
            <v>945</v>
          </cell>
          <cell r="I127">
            <v>831</v>
          </cell>
          <cell r="J127">
            <v>763</v>
          </cell>
          <cell r="K127">
            <v>338</v>
          </cell>
          <cell r="L127">
            <v>225</v>
          </cell>
          <cell r="M127">
            <v>769</v>
          </cell>
          <cell r="N127">
            <v>782</v>
          </cell>
          <cell r="O127">
            <v>805</v>
          </cell>
          <cell r="P127">
            <v>800</v>
          </cell>
          <cell r="Q127">
            <v>803</v>
          </cell>
          <cell r="R127">
            <v>894</v>
          </cell>
          <cell r="S127">
            <v>1174</v>
          </cell>
          <cell r="T127">
            <v>978</v>
          </cell>
          <cell r="U127">
            <v>946</v>
          </cell>
          <cell r="V127">
            <v>635</v>
          </cell>
        </row>
        <row r="128">
          <cell r="E128" t="str">
            <v>na</v>
          </cell>
          <cell r="F128">
            <v>5010</v>
          </cell>
          <cell r="G128">
            <v>4743</v>
          </cell>
          <cell r="H128">
            <v>4795</v>
          </cell>
          <cell r="I128">
            <v>4806</v>
          </cell>
          <cell r="J128">
            <v>4810</v>
          </cell>
          <cell r="K128">
            <v>4886</v>
          </cell>
          <cell r="L128">
            <v>5016</v>
          </cell>
          <cell r="M128">
            <v>1519</v>
          </cell>
          <cell r="N128">
            <v>4229</v>
          </cell>
          <cell r="O128">
            <v>4682</v>
          </cell>
          <cell r="P128">
            <v>4147</v>
          </cell>
          <cell r="Q128">
            <v>4678</v>
          </cell>
          <cell r="R128">
            <v>4671</v>
          </cell>
          <cell r="S128">
            <v>4668</v>
          </cell>
          <cell r="T128">
            <v>4563</v>
          </cell>
          <cell r="U128">
            <v>4805</v>
          </cell>
          <cell r="V128">
            <v>4770</v>
          </cell>
        </row>
        <row r="129">
          <cell r="E129" t="str">
            <v>na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T129">
            <v>0</v>
          </cell>
          <cell r="U129">
            <v>0</v>
          </cell>
          <cell r="V129">
            <v>0</v>
          </cell>
        </row>
        <row r="130">
          <cell r="E130" t="str">
            <v>na</v>
          </cell>
          <cell r="F130" t="str">
            <v>na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  <cell r="T130">
            <v>0</v>
          </cell>
          <cell r="U130">
            <v>0</v>
          </cell>
          <cell r="V130">
            <v>0</v>
          </cell>
        </row>
        <row r="131"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>
            <v>0</v>
          </cell>
          <cell r="U131">
            <v>0</v>
          </cell>
          <cell r="V131">
            <v>0</v>
          </cell>
        </row>
        <row r="132"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  <cell r="V132">
            <v>0</v>
          </cell>
        </row>
        <row r="133">
          <cell r="E133" t="str">
            <v>na</v>
          </cell>
          <cell r="F133">
            <v>435</v>
          </cell>
          <cell r="G133">
            <v>482</v>
          </cell>
          <cell r="H133">
            <v>482</v>
          </cell>
          <cell r="I133">
            <v>482</v>
          </cell>
          <cell r="J133">
            <v>482</v>
          </cell>
          <cell r="K133">
            <v>482</v>
          </cell>
          <cell r="L133">
            <v>556</v>
          </cell>
          <cell r="M133">
            <v>548</v>
          </cell>
          <cell r="N133">
            <v>526</v>
          </cell>
          <cell r="O133">
            <v>579</v>
          </cell>
          <cell r="P133">
            <v>537</v>
          </cell>
          <cell r="Q133">
            <v>537</v>
          </cell>
          <cell r="R133">
            <v>591</v>
          </cell>
          <cell r="S133">
            <v>550</v>
          </cell>
          <cell r="T133">
            <v>542</v>
          </cell>
          <cell r="U133">
            <v>536</v>
          </cell>
          <cell r="V133">
            <v>613</v>
          </cell>
        </row>
        <row r="134">
          <cell r="E134" t="str">
            <v>na</v>
          </cell>
          <cell r="F134">
            <v>1038</v>
          </cell>
          <cell r="G134">
            <v>1143</v>
          </cell>
          <cell r="H134">
            <v>1143</v>
          </cell>
          <cell r="I134">
            <v>1143</v>
          </cell>
          <cell r="J134">
            <v>1143</v>
          </cell>
          <cell r="K134">
            <v>1143</v>
          </cell>
          <cell r="L134">
            <v>1302</v>
          </cell>
          <cell r="M134">
            <v>1292</v>
          </cell>
          <cell r="N134">
            <v>1279</v>
          </cell>
          <cell r="O134">
            <v>1378</v>
          </cell>
          <cell r="P134">
            <v>1295</v>
          </cell>
          <cell r="Q134">
            <v>1279</v>
          </cell>
          <cell r="R134">
            <v>1387</v>
          </cell>
          <cell r="S134">
            <v>1296</v>
          </cell>
          <cell r="T134">
            <v>1278</v>
          </cell>
          <cell r="U134">
            <v>1230</v>
          </cell>
          <cell r="V134">
            <v>1327</v>
          </cell>
        </row>
        <row r="135">
          <cell r="E135" t="str">
            <v>na</v>
          </cell>
          <cell r="F135">
            <v>598</v>
          </cell>
          <cell r="G135">
            <v>988</v>
          </cell>
          <cell r="H135">
            <v>1370</v>
          </cell>
          <cell r="I135">
            <v>1154</v>
          </cell>
          <cell r="J135">
            <v>342</v>
          </cell>
          <cell r="K135">
            <v>405</v>
          </cell>
          <cell r="L135">
            <v>643</v>
          </cell>
          <cell r="M135">
            <v>1060</v>
          </cell>
          <cell r="N135">
            <v>1331</v>
          </cell>
          <cell r="O135">
            <v>445</v>
          </cell>
          <cell r="P135">
            <v>606</v>
          </cell>
          <cell r="Q135">
            <v>906</v>
          </cell>
          <cell r="R135">
            <v>1115</v>
          </cell>
          <cell r="S135">
            <v>481</v>
          </cell>
          <cell r="T135">
            <v>882</v>
          </cell>
          <cell r="U135">
            <v>827</v>
          </cell>
          <cell r="V135">
            <v>877</v>
          </cell>
        </row>
        <row r="136">
          <cell r="E136" t="str">
            <v>na</v>
          </cell>
          <cell r="F136">
            <v>1375</v>
          </cell>
          <cell r="G136">
            <v>1570</v>
          </cell>
          <cell r="H136">
            <v>1928</v>
          </cell>
          <cell r="I136">
            <v>416</v>
          </cell>
          <cell r="J136">
            <v>439</v>
          </cell>
          <cell r="K136">
            <v>510</v>
          </cell>
          <cell r="L136">
            <v>740</v>
          </cell>
          <cell r="M136">
            <v>984</v>
          </cell>
          <cell r="N136">
            <v>1094</v>
          </cell>
          <cell r="O136">
            <v>1148</v>
          </cell>
          <cell r="P136">
            <v>1244</v>
          </cell>
          <cell r="Q136">
            <v>1234</v>
          </cell>
          <cell r="R136">
            <v>1360</v>
          </cell>
          <cell r="S136">
            <v>1268</v>
          </cell>
          <cell r="T136">
            <v>1163</v>
          </cell>
          <cell r="U136">
            <v>1205</v>
          </cell>
          <cell r="V136">
            <v>1111</v>
          </cell>
        </row>
        <row r="137">
          <cell r="E137" t="str">
            <v>na</v>
          </cell>
          <cell r="F137">
            <v>4413</v>
          </cell>
          <cell r="G137">
            <v>4573</v>
          </cell>
          <cell r="H137">
            <v>4460</v>
          </cell>
          <cell r="I137">
            <v>4438</v>
          </cell>
          <cell r="J137">
            <v>4273</v>
          </cell>
          <cell r="K137">
            <v>4352</v>
          </cell>
          <cell r="L137">
            <v>4170</v>
          </cell>
          <cell r="M137">
            <v>3206</v>
          </cell>
          <cell r="N137">
            <v>4232</v>
          </cell>
          <cell r="O137">
            <v>4250</v>
          </cell>
          <cell r="P137">
            <v>4639</v>
          </cell>
          <cell r="Q137">
            <v>4334</v>
          </cell>
          <cell r="R137">
            <v>2024</v>
          </cell>
          <cell r="S137">
            <v>4118</v>
          </cell>
          <cell r="T137">
            <v>4225</v>
          </cell>
          <cell r="U137">
            <v>2584</v>
          </cell>
          <cell r="V137">
            <v>495</v>
          </cell>
        </row>
        <row r="138">
          <cell r="E138" t="str">
            <v>na</v>
          </cell>
          <cell r="F138">
            <v>6981</v>
          </cell>
          <cell r="G138">
            <v>9045</v>
          </cell>
          <cell r="H138">
            <v>9028</v>
          </cell>
          <cell r="I138">
            <v>9037</v>
          </cell>
          <cell r="J138">
            <v>8569</v>
          </cell>
          <cell r="K138">
            <v>8423</v>
          </cell>
          <cell r="L138">
            <v>9091</v>
          </cell>
          <cell r="M138">
            <v>8611</v>
          </cell>
          <cell r="N138">
            <v>8639</v>
          </cell>
          <cell r="O138">
            <v>8783</v>
          </cell>
          <cell r="P138">
            <v>9251</v>
          </cell>
          <cell r="Q138">
            <v>9100</v>
          </cell>
          <cell r="R138">
            <v>9210</v>
          </cell>
          <cell r="S138">
            <v>8726</v>
          </cell>
          <cell r="T138">
            <v>8880</v>
          </cell>
          <cell r="U138">
            <v>9074</v>
          </cell>
          <cell r="V138">
            <v>9545</v>
          </cell>
        </row>
        <row r="139">
          <cell r="E139" t="str">
            <v>na</v>
          </cell>
          <cell r="F139" t="str">
            <v>na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1397</v>
          </cell>
          <cell r="M139">
            <v>2785</v>
          </cell>
          <cell r="N139">
            <v>3679</v>
          </cell>
          <cell r="O139">
            <v>3550</v>
          </cell>
          <cell r="P139">
            <v>3332</v>
          </cell>
          <cell r="Q139">
            <v>1970</v>
          </cell>
          <cell r="R139">
            <v>4861</v>
          </cell>
          <cell r="S139">
            <v>4281</v>
          </cell>
          <cell r="T139">
            <v>3095</v>
          </cell>
          <cell r="U139">
            <v>4245</v>
          </cell>
          <cell r="V139">
            <v>445</v>
          </cell>
        </row>
        <row r="140">
          <cell r="E140">
            <v>143000</v>
          </cell>
          <cell r="F140">
            <v>134000</v>
          </cell>
          <cell r="G140">
            <v>144000</v>
          </cell>
          <cell r="H140">
            <v>148000</v>
          </cell>
          <cell r="I140">
            <v>141000</v>
          </cell>
          <cell r="J140">
            <v>156000</v>
          </cell>
          <cell r="K140">
            <v>147000</v>
          </cell>
          <cell r="L140">
            <v>148000</v>
          </cell>
          <cell r="M140">
            <v>148000</v>
          </cell>
          <cell r="N140">
            <v>158000</v>
          </cell>
          <cell r="O140">
            <v>155000</v>
          </cell>
          <cell r="P140">
            <v>158000</v>
          </cell>
          <cell r="Q140">
            <v>159000</v>
          </cell>
          <cell r="R140">
            <v>165000</v>
          </cell>
          <cell r="S140">
            <v>160000</v>
          </cell>
          <cell r="T140">
            <v>152720</v>
          </cell>
          <cell r="U140">
            <v>152774</v>
          </cell>
          <cell r="V140">
            <v>152742</v>
          </cell>
        </row>
        <row r="141">
          <cell r="E141" t="str">
            <v>na</v>
          </cell>
          <cell r="F141" t="str">
            <v>na</v>
          </cell>
          <cell r="G141">
            <v>4617</v>
          </cell>
          <cell r="H141">
            <v>5549</v>
          </cell>
          <cell r="I141">
            <v>5280</v>
          </cell>
          <cell r="J141">
            <v>4493</v>
          </cell>
          <cell r="K141">
            <v>9384</v>
          </cell>
          <cell r="L141">
            <v>5773</v>
          </cell>
          <cell r="M141">
            <v>134</v>
          </cell>
          <cell r="N141">
            <v>3456</v>
          </cell>
          <cell r="O141">
            <v>4710</v>
          </cell>
          <cell r="P141">
            <v>4249</v>
          </cell>
          <cell r="Q141">
            <v>0</v>
          </cell>
          <cell r="R141">
            <v>0</v>
          </cell>
          <cell r="S141">
            <v>0</v>
          </cell>
          <cell r="T141">
            <v>3032</v>
          </cell>
          <cell r="U141">
            <v>3625</v>
          </cell>
          <cell r="V141">
            <v>4768</v>
          </cell>
        </row>
        <row r="142">
          <cell r="E142" t="str">
            <v>na</v>
          </cell>
          <cell r="F142" t="str">
            <v>na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-748</v>
          </cell>
          <cell r="O142">
            <v>0</v>
          </cell>
          <cell r="P142">
            <v>0</v>
          </cell>
          <cell r="Q142">
            <v>-169</v>
          </cell>
          <cell r="R142">
            <v>0</v>
          </cell>
          <cell r="S142">
            <v>0</v>
          </cell>
          <cell r="T142">
            <v>-43</v>
          </cell>
          <cell r="U142">
            <v>-56</v>
          </cell>
          <cell r="V142">
            <v>-94</v>
          </cell>
        </row>
        <row r="143">
          <cell r="E143" t="str">
            <v>na</v>
          </cell>
          <cell r="F143">
            <v>512</v>
          </cell>
          <cell r="G143">
            <v>492</v>
          </cell>
          <cell r="H143">
            <v>463</v>
          </cell>
          <cell r="I143">
            <v>469</v>
          </cell>
          <cell r="J143">
            <v>497</v>
          </cell>
          <cell r="K143">
            <v>469</v>
          </cell>
          <cell r="L143">
            <v>471</v>
          </cell>
          <cell r="M143">
            <v>479</v>
          </cell>
          <cell r="N143">
            <v>448</v>
          </cell>
          <cell r="O143">
            <v>524</v>
          </cell>
          <cell r="P143">
            <v>434</v>
          </cell>
          <cell r="Q143">
            <v>491</v>
          </cell>
          <cell r="R143">
            <v>539</v>
          </cell>
          <cell r="S143">
            <v>555</v>
          </cell>
          <cell r="T143">
            <v>524</v>
          </cell>
          <cell r="U143">
            <v>391</v>
          </cell>
          <cell r="V143">
            <v>581</v>
          </cell>
        </row>
        <row r="144">
          <cell r="E144" t="str">
            <v>na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0</v>
          </cell>
          <cell r="T144">
            <v>0</v>
          </cell>
          <cell r="U144">
            <v>0</v>
          </cell>
          <cell r="V144">
            <v>0</v>
          </cell>
        </row>
        <row r="145">
          <cell r="E145" t="str">
            <v>na</v>
          </cell>
          <cell r="F145">
            <v>268</v>
          </cell>
          <cell r="G145">
            <v>302</v>
          </cell>
          <cell r="H145">
            <v>307</v>
          </cell>
          <cell r="I145">
            <v>308</v>
          </cell>
          <cell r="J145">
            <v>267</v>
          </cell>
          <cell r="K145">
            <v>256</v>
          </cell>
          <cell r="L145">
            <v>251</v>
          </cell>
          <cell r="M145">
            <v>263</v>
          </cell>
          <cell r="N145">
            <v>300</v>
          </cell>
          <cell r="O145">
            <v>314</v>
          </cell>
          <cell r="P145">
            <v>330</v>
          </cell>
          <cell r="Q145">
            <v>289</v>
          </cell>
          <cell r="R145">
            <v>314</v>
          </cell>
          <cell r="S145">
            <v>323</v>
          </cell>
          <cell r="T145">
            <v>300</v>
          </cell>
          <cell r="U145">
            <v>302</v>
          </cell>
          <cell r="V145">
            <v>316</v>
          </cell>
        </row>
        <row r="146">
          <cell r="E146">
            <v>6216</v>
          </cell>
          <cell r="F146">
            <v>6488</v>
          </cell>
          <cell r="G146">
            <v>6429</v>
          </cell>
          <cell r="H146">
            <v>6488</v>
          </cell>
          <cell r="I146">
            <v>6488</v>
          </cell>
          <cell r="J146">
            <v>6488</v>
          </cell>
          <cell r="K146">
            <v>6488</v>
          </cell>
          <cell r="L146">
            <v>6488</v>
          </cell>
          <cell r="M146">
            <v>6488</v>
          </cell>
          <cell r="N146">
            <v>6488</v>
          </cell>
          <cell r="O146">
            <v>6239</v>
          </cell>
          <cell r="P146">
            <v>6488</v>
          </cell>
          <cell r="Q146">
            <v>6488</v>
          </cell>
          <cell r="R146">
            <v>6488</v>
          </cell>
          <cell r="S146">
            <v>6488</v>
          </cell>
          <cell r="T146">
            <v>6274</v>
          </cell>
          <cell r="U146">
            <v>6390</v>
          </cell>
          <cell r="V146">
            <v>5727</v>
          </cell>
        </row>
        <row r="147">
          <cell r="E147" t="str">
            <v>na</v>
          </cell>
          <cell r="F147">
            <v>9531</v>
          </cell>
          <cell r="G147">
            <v>9711</v>
          </cell>
          <cell r="H147">
            <v>9738</v>
          </cell>
          <cell r="I147">
            <v>9655</v>
          </cell>
          <cell r="J147">
            <v>9682</v>
          </cell>
          <cell r="K147">
            <v>9751</v>
          </cell>
          <cell r="L147">
            <v>9664</v>
          </cell>
          <cell r="M147">
            <v>9901</v>
          </cell>
          <cell r="N147">
            <v>9642</v>
          </cell>
          <cell r="O147">
            <v>9996</v>
          </cell>
          <cell r="P147">
            <v>9865</v>
          </cell>
          <cell r="Q147">
            <v>10021</v>
          </cell>
          <cell r="R147">
            <v>10009</v>
          </cell>
          <cell r="S147">
            <v>9941</v>
          </cell>
          <cell r="T147">
            <v>9802</v>
          </cell>
          <cell r="U147">
            <v>9352</v>
          </cell>
          <cell r="V147">
            <v>8998</v>
          </cell>
        </row>
        <row r="148">
          <cell r="E148" t="str">
            <v>na</v>
          </cell>
          <cell r="F148">
            <v>185</v>
          </cell>
          <cell r="G148">
            <v>180</v>
          </cell>
          <cell r="H148">
            <v>183</v>
          </cell>
          <cell r="I148">
            <v>185</v>
          </cell>
          <cell r="J148">
            <v>173</v>
          </cell>
          <cell r="K148">
            <v>114</v>
          </cell>
          <cell r="L148">
            <v>148</v>
          </cell>
          <cell r="M148">
            <v>155</v>
          </cell>
          <cell r="N148">
            <v>139</v>
          </cell>
          <cell r="O148">
            <v>163</v>
          </cell>
          <cell r="P148">
            <v>153</v>
          </cell>
          <cell r="Q148">
            <v>160</v>
          </cell>
          <cell r="R148">
            <v>186</v>
          </cell>
          <cell r="S148">
            <v>155</v>
          </cell>
          <cell r="T148">
            <v>179</v>
          </cell>
          <cell r="U148">
            <v>190</v>
          </cell>
          <cell r="V148">
            <v>225</v>
          </cell>
        </row>
        <row r="149"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100</v>
          </cell>
          <cell r="V149">
            <v>99</v>
          </cell>
        </row>
        <row r="150">
          <cell r="E150" t="str">
            <v>na</v>
          </cell>
          <cell r="F150">
            <v>1256</v>
          </cell>
          <cell r="G150">
            <v>1545</v>
          </cell>
          <cell r="H150">
            <v>1728</v>
          </cell>
          <cell r="I150">
            <v>1542</v>
          </cell>
          <cell r="J150">
            <v>1623</v>
          </cell>
          <cell r="K150">
            <v>1733</v>
          </cell>
          <cell r="L150">
            <v>1708</v>
          </cell>
          <cell r="M150">
            <v>1668</v>
          </cell>
          <cell r="N150">
            <v>1652</v>
          </cell>
          <cell r="O150">
            <v>1685</v>
          </cell>
          <cell r="P150">
            <v>1820</v>
          </cell>
          <cell r="Q150">
            <v>1826</v>
          </cell>
          <cell r="R150">
            <v>1994</v>
          </cell>
          <cell r="S150">
            <v>556</v>
          </cell>
          <cell r="T150">
            <v>1480</v>
          </cell>
          <cell r="U150">
            <v>1100</v>
          </cell>
          <cell r="V150">
            <v>1317</v>
          </cell>
        </row>
        <row r="151">
          <cell r="E151">
            <v>200995</v>
          </cell>
          <cell r="F151">
            <v>217253</v>
          </cell>
          <cell r="G151">
            <v>248878</v>
          </cell>
          <cell r="H151">
            <v>272435</v>
          </cell>
          <cell r="I151">
            <v>283376</v>
          </cell>
          <cell r="J151">
            <v>282537</v>
          </cell>
          <cell r="K151">
            <v>190306</v>
          </cell>
          <cell r="L151">
            <v>82651</v>
          </cell>
          <cell r="M151">
            <v>153003</v>
          </cell>
          <cell r="N151">
            <v>167337</v>
          </cell>
          <cell r="O151">
            <v>171438</v>
          </cell>
          <cell r="P151">
            <v>175370</v>
          </cell>
          <cell r="Q151">
            <v>178118</v>
          </cell>
          <cell r="R151">
            <v>149153</v>
          </cell>
          <cell r="S151">
            <v>152158</v>
          </cell>
          <cell r="T151">
            <v>168885</v>
          </cell>
          <cell r="U151">
            <v>230672</v>
          </cell>
          <cell r="V151">
            <v>283502</v>
          </cell>
        </row>
        <row r="152">
          <cell r="E152">
            <v>403136</v>
          </cell>
          <cell r="F152">
            <v>417199</v>
          </cell>
          <cell r="G152">
            <v>399272</v>
          </cell>
          <cell r="H152">
            <v>369349</v>
          </cell>
          <cell r="I152">
            <v>362764</v>
          </cell>
          <cell r="J152">
            <v>376626</v>
          </cell>
          <cell r="K152">
            <v>452225</v>
          </cell>
          <cell r="L152">
            <v>382198</v>
          </cell>
          <cell r="M152">
            <v>472902</v>
          </cell>
          <cell r="N152">
            <v>461595</v>
          </cell>
          <cell r="O152">
            <v>458398</v>
          </cell>
          <cell r="P152">
            <v>456708</v>
          </cell>
          <cell r="Q152">
            <v>451457</v>
          </cell>
          <cell r="R152">
            <v>465489</v>
          </cell>
          <cell r="S152">
            <v>457885</v>
          </cell>
          <cell r="T152">
            <v>426741</v>
          </cell>
          <cell r="U152">
            <v>417293</v>
          </cell>
          <cell r="V152">
            <v>389937</v>
          </cell>
        </row>
        <row r="153">
          <cell r="E153" t="str">
            <v>na</v>
          </cell>
          <cell r="F153">
            <v>41406</v>
          </cell>
          <cell r="G153">
            <v>57030</v>
          </cell>
          <cell r="H153">
            <v>40812</v>
          </cell>
          <cell r="I153">
            <v>40374</v>
          </cell>
          <cell r="J153">
            <v>50863</v>
          </cell>
          <cell r="K153">
            <v>35574</v>
          </cell>
          <cell r="L153">
            <v>33821</v>
          </cell>
          <cell r="M153">
            <v>21505</v>
          </cell>
          <cell r="N153">
            <v>17715</v>
          </cell>
          <cell r="O153">
            <v>53096</v>
          </cell>
          <cell r="P153">
            <v>44827</v>
          </cell>
          <cell r="Q153">
            <v>51694</v>
          </cell>
          <cell r="R153">
            <v>56654</v>
          </cell>
          <cell r="S153">
            <v>58247</v>
          </cell>
          <cell r="T153">
            <v>47439</v>
          </cell>
          <cell r="U153">
            <v>38282</v>
          </cell>
          <cell r="V153">
            <v>32882</v>
          </cell>
        </row>
        <row r="154">
          <cell r="E154">
            <v>4925</v>
          </cell>
          <cell r="F154">
            <v>4925</v>
          </cell>
          <cell r="G154">
            <v>4925</v>
          </cell>
          <cell r="H154">
            <v>4925</v>
          </cell>
          <cell r="I154">
            <v>4925</v>
          </cell>
          <cell r="J154">
            <v>4925</v>
          </cell>
          <cell r="K154">
            <v>4925</v>
          </cell>
          <cell r="L154">
            <v>4925</v>
          </cell>
          <cell r="M154">
            <v>4925</v>
          </cell>
          <cell r="N154">
            <v>4925</v>
          </cell>
          <cell r="O154">
            <v>4925</v>
          </cell>
          <cell r="P154">
            <v>4925</v>
          </cell>
          <cell r="Q154">
            <v>4925</v>
          </cell>
          <cell r="R154">
            <v>4925</v>
          </cell>
          <cell r="S154">
            <v>4925</v>
          </cell>
          <cell r="T154">
            <v>4925</v>
          </cell>
          <cell r="U154">
            <v>4926</v>
          </cell>
          <cell r="V154">
            <v>8476</v>
          </cell>
        </row>
        <row r="155">
          <cell r="E155">
            <v>62553</v>
          </cell>
          <cell r="F155">
            <v>62183</v>
          </cell>
          <cell r="G155">
            <v>62421</v>
          </cell>
          <cell r="H155">
            <v>62421</v>
          </cell>
          <cell r="I155">
            <v>62333</v>
          </cell>
          <cell r="J155">
            <v>62421</v>
          </cell>
          <cell r="K155">
            <v>62421</v>
          </cell>
          <cell r="L155">
            <v>62416</v>
          </cell>
          <cell r="M155">
            <v>62321</v>
          </cell>
          <cell r="N155">
            <v>62352</v>
          </cell>
          <cell r="O155">
            <v>62297</v>
          </cell>
          <cell r="P155">
            <v>62323</v>
          </cell>
          <cell r="Q155">
            <v>62284</v>
          </cell>
          <cell r="R155">
            <v>62351</v>
          </cell>
          <cell r="S155">
            <v>62289</v>
          </cell>
          <cell r="T155">
            <v>61543</v>
          </cell>
          <cell r="U155">
            <v>63501</v>
          </cell>
          <cell r="V155">
            <v>59393</v>
          </cell>
        </row>
        <row r="156">
          <cell r="E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  <cell r="T156">
            <v>0</v>
          </cell>
          <cell r="U156">
            <v>0</v>
          </cell>
          <cell r="V156">
            <v>0</v>
          </cell>
        </row>
        <row r="157">
          <cell r="E157">
            <v>67000</v>
          </cell>
          <cell r="F157">
            <v>67000</v>
          </cell>
          <cell r="G157">
            <v>67000</v>
          </cell>
          <cell r="H157">
            <v>67000</v>
          </cell>
          <cell r="I157">
            <v>67000</v>
          </cell>
          <cell r="J157">
            <v>67000</v>
          </cell>
          <cell r="K157">
            <v>66000</v>
          </cell>
          <cell r="L157">
            <v>66000</v>
          </cell>
          <cell r="M157">
            <v>66000</v>
          </cell>
          <cell r="N157">
            <v>70000</v>
          </cell>
          <cell r="O157">
            <v>69000</v>
          </cell>
          <cell r="P157">
            <v>67000</v>
          </cell>
          <cell r="Q157">
            <v>67000</v>
          </cell>
          <cell r="R157">
            <v>67000</v>
          </cell>
          <cell r="S157">
            <v>67000</v>
          </cell>
          <cell r="T157">
            <v>67120</v>
          </cell>
          <cell r="U157">
            <v>65290</v>
          </cell>
          <cell r="V157">
            <v>66065</v>
          </cell>
        </row>
        <row r="158">
          <cell r="E158" t="str">
            <v>na</v>
          </cell>
          <cell r="F158" t="str">
            <v>na</v>
          </cell>
          <cell r="G158">
            <v>15298</v>
          </cell>
          <cell r="H158">
            <v>38600</v>
          </cell>
          <cell r="I158">
            <v>45013</v>
          </cell>
          <cell r="J158">
            <v>45484</v>
          </cell>
          <cell r="K158">
            <v>36187</v>
          </cell>
          <cell r="L158">
            <v>38612</v>
          </cell>
          <cell r="M158">
            <v>40774</v>
          </cell>
          <cell r="N158">
            <v>39483</v>
          </cell>
          <cell r="O158">
            <v>38608</v>
          </cell>
          <cell r="P158">
            <v>38329</v>
          </cell>
          <cell r="Q158">
            <v>38883</v>
          </cell>
          <cell r="R158">
            <v>30111</v>
          </cell>
          <cell r="S158">
            <v>42141</v>
          </cell>
          <cell r="T158">
            <v>45134</v>
          </cell>
          <cell r="U158">
            <v>57611</v>
          </cell>
          <cell r="V158">
            <v>47844</v>
          </cell>
        </row>
        <row r="159">
          <cell r="E159" t="str">
            <v>na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  <cell r="P159">
            <v>0</v>
          </cell>
          <cell r="Q159">
            <v>0</v>
          </cell>
          <cell r="R159">
            <v>0</v>
          </cell>
          <cell r="S159">
            <v>0</v>
          </cell>
          <cell r="T159">
            <v>0</v>
          </cell>
          <cell r="U159">
            <v>0</v>
          </cell>
          <cell r="V159">
            <v>0</v>
          </cell>
        </row>
        <row r="160">
          <cell r="E160" t="str">
            <v>na</v>
          </cell>
          <cell r="F160">
            <v>0</v>
          </cell>
          <cell r="G160">
            <v>0</v>
          </cell>
          <cell r="H160">
            <v>1</v>
          </cell>
          <cell r="I160">
            <v>1</v>
          </cell>
          <cell r="J160">
            <v>0</v>
          </cell>
          <cell r="K160">
            <v>2</v>
          </cell>
          <cell r="L160">
            <v>3</v>
          </cell>
          <cell r="M160">
            <v>3</v>
          </cell>
          <cell r="N160">
            <v>0</v>
          </cell>
          <cell r="O160">
            <v>0</v>
          </cell>
          <cell r="P160">
            <v>1</v>
          </cell>
          <cell r="Q160">
            <v>2</v>
          </cell>
          <cell r="R160">
            <v>1</v>
          </cell>
          <cell r="S160">
            <v>3</v>
          </cell>
          <cell r="T160">
            <v>2</v>
          </cell>
          <cell r="U160">
            <v>3</v>
          </cell>
          <cell r="V160">
            <v>6</v>
          </cell>
        </row>
        <row r="161">
          <cell r="E161">
            <v>6599</v>
          </cell>
          <cell r="F161">
            <v>6599</v>
          </cell>
          <cell r="G161">
            <v>6599</v>
          </cell>
          <cell r="H161">
            <v>2500</v>
          </cell>
          <cell r="I161">
            <v>2642</v>
          </cell>
          <cell r="J161">
            <v>6599</v>
          </cell>
          <cell r="K161">
            <v>6599</v>
          </cell>
          <cell r="L161">
            <v>6599</v>
          </cell>
          <cell r="M161">
            <v>5635</v>
          </cell>
          <cell r="N161">
            <v>6599</v>
          </cell>
          <cell r="O161">
            <v>6599</v>
          </cell>
          <cell r="P161">
            <v>4242</v>
          </cell>
          <cell r="Q161">
            <v>6599</v>
          </cell>
          <cell r="R161">
            <v>6599</v>
          </cell>
          <cell r="S161">
            <v>3628</v>
          </cell>
          <cell r="T161">
            <v>5906</v>
          </cell>
          <cell r="U161">
            <v>5990</v>
          </cell>
          <cell r="V161">
            <v>7125</v>
          </cell>
        </row>
        <row r="162">
          <cell r="E162" t="str">
            <v>na</v>
          </cell>
          <cell r="F162" t="str">
            <v>na</v>
          </cell>
          <cell r="G162">
            <v>0</v>
          </cell>
          <cell r="H162">
            <v>18010</v>
          </cell>
          <cell r="I162">
            <v>19669</v>
          </cell>
          <cell r="J162">
            <v>21627</v>
          </cell>
          <cell r="K162">
            <v>12707</v>
          </cell>
          <cell r="L162">
            <v>16587</v>
          </cell>
          <cell r="M162">
            <v>12173</v>
          </cell>
          <cell r="N162">
            <v>12064</v>
          </cell>
          <cell r="O162">
            <v>12107</v>
          </cell>
          <cell r="P162">
            <v>11857</v>
          </cell>
          <cell r="Q162">
            <v>11517</v>
          </cell>
          <cell r="R162">
            <v>14215</v>
          </cell>
          <cell r="S162">
            <v>15014</v>
          </cell>
          <cell r="T162">
            <v>13867</v>
          </cell>
          <cell r="U162">
            <v>12664</v>
          </cell>
          <cell r="V162">
            <v>23452</v>
          </cell>
        </row>
        <row r="163">
          <cell r="E163">
            <v>0</v>
          </cell>
          <cell r="F163">
            <v>0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  <cell r="R163">
            <v>0</v>
          </cell>
          <cell r="S163">
            <v>0</v>
          </cell>
          <cell r="T163">
            <v>0</v>
          </cell>
          <cell r="U163">
            <v>0</v>
          </cell>
          <cell r="V163">
            <v>0</v>
          </cell>
        </row>
        <row r="164">
          <cell r="E164" t="str">
            <v>na</v>
          </cell>
          <cell r="F164" t="str">
            <v>na</v>
          </cell>
          <cell r="G164" t="str">
            <v>na</v>
          </cell>
          <cell r="H164" t="str">
            <v>na</v>
          </cell>
          <cell r="I164" t="str">
            <v>na</v>
          </cell>
          <cell r="J164" t="str">
            <v>na</v>
          </cell>
          <cell r="K164" t="str">
            <v>na</v>
          </cell>
          <cell r="L164" t="str">
            <v>na</v>
          </cell>
          <cell r="M164" t="str">
            <v>na</v>
          </cell>
          <cell r="N164" t="str">
            <v>na</v>
          </cell>
          <cell r="O164" t="str">
            <v>na</v>
          </cell>
          <cell r="P164" t="str">
            <v>na</v>
          </cell>
          <cell r="Q164" t="str">
            <v>na</v>
          </cell>
          <cell r="R164" t="str">
            <v>na</v>
          </cell>
          <cell r="S164" t="str">
            <v>na</v>
          </cell>
          <cell r="T164" t="str">
            <v>na</v>
          </cell>
          <cell r="V164"/>
        </row>
        <row r="165">
          <cell r="E165">
            <v>52000</v>
          </cell>
          <cell r="F165">
            <v>51000</v>
          </cell>
          <cell r="G165">
            <v>50000</v>
          </cell>
          <cell r="H165">
            <v>55000</v>
          </cell>
          <cell r="I165">
            <v>55000</v>
          </cell>
          <cell r="J165">
            <v>55000</v>
          </cell>
          <cell r="K165">
            <v>44000</v>
          </cell>
          <cell r="L165">
            <v>44000</v>
          </cell>
          <cell r="M165">
            <v>44000</v>
          </cell>
          <cell r="N165">
            <v>56000</v>
          </cell>
          <cell r="O165">
            <v>56000</v>
          </cell>
          <cell r="P165">
            <v>56000</v>
          </cell>
          <cell r="Q165">
            <v>52000</v>
          </cell>
          <cell r="R165">
            <v>53000</v>
          </cell>
          <cell r="S165">
            <v>52000</v>
          </cell>
          <cell r="T165">
            <v>52560</v>
          </cell>
          <cell r="U165">
            <v>57355</v>
          </cell>
          <cell r="V165">
            <v>56839</v>
          </cell>
        </row>
        <row r="166">
          <cell r="E166">
            <v>50000</v>
          </cell>
          <cell r="F166">
            <v>50000</v>
          </cell>
          <cell r="G166">
            <v>51000</v>
          </cell>
          <cell r="H166">
            <v>50000</v>
          </cell>
          <cell r="I166">
            <v>50000</v>
          </cell>
          <cell r="J166">
            <v>50000</v>
          </cell>
          <cell r="K166">
            <v>50000</v>
          </cell>
          <cell r="L166">
            <v>50000</v>
          </cell>
          <cell r="M166">
            <v>50000</v>
          </cell>
          <cell r="N166">
            <v>50000</v>
          </cell>
          <cell r="O166">
            <v>51000</v>
          </cell>
          <cell r="P166">
            <v>51000</v>
          </cell>
          <cell r="Q166">
            <v>50000</v>
          </cell>
          <cell r="R166">
            <v>47000</v>
          </cell>
          <cell r="S166">
            <v>51000</v>
          </cell>
          <cell r="T166">
            <v>50120</v>
          </cell>
          <cell r="U166">
            <v>50516</v>
          </cell>
          <cell r="V166">
            <v>50065</v>
          </cell>
        </row>
        <row r="167">
          <cell r="E167" t="str">
            <v>na</v>
          </cell>
          <cell r="F167">
            <v>3009</v>
          </cell>
          <cell r="G167">
            <v>2987</v>
          </cell>
          <cell r="H167">
            <v>3439</v>
          </cell>
          <cell r="I167">
            <v>1900</v>
          </cell>
          <cell r="J167">
            <v>11243</v>
          </cell>
          <cell r="K167">
            <v>11386</v>
          </cell>
          <cell r="L167">
            <v>11082</v>
          </cell>
          <cell r="M167">
            <v>11252</v>
          </cell>
          <cell r="N167">
            <v>11150</v>
          </cell>
          <cell r="O167">
            <v>11141</v>
          </cell>
          <cell r="P167">
            <v>11672</v>
          </cell>
          <cell r="Q167">
            <v>11650</v>
          </cell>
          <cell r="R167">
            <v>12172</v>
          </cell>
          <cell r="S167">
            <v>10598</v>
          </cell>
          <cell r="T167">
            <v>10654</v>
          </cell>
          <cell r="U167">
            <v>11021</v>
          </cell>
          <cell r="V167">
            <v>3333</v>
          </cell>
        </row>
        <row r="168">
          <cell r="E168">
            <v>135</v>
          </cell>
          <cell r="F168">
            <v>420</v>
          </cell>
          <cell r="G168">
            <v>420</v>
          </cell>
          <cell r="H168">
            <v>420</v>
          </cell>
          <cell r="I168">
            <v>420</v>
          </cell>
          <cell r="J168">
            <v>420</v>
          </cell>
          <cell r="K168">
            <v>420</v>
          </cell>
          <cell r="L168">
            <v>420</v>
          </cell>
          <cell r="M168">
            <v>420</v>
          </cell>
          <cell r="N168">
            <v>420</v>
          </cell>
          <cell r="O168">
            <v>420</v>
          </cell>
          <cell r="P168">
            <v>420</v>
          </cell>
          <cell r="Q168">
            <v>420</v>
          </cell>
          <cell r="R168">
            <v>420</v>
          </cell>
          <cell r="S168">
            <v>420</v>
          </cell>
          <cell r="T168">
            <v>420</v>
          </cell>
          <cell r="U168">
            <v>0</v>
          </cell>
          <cell r="V168">
            <v>61</v>
          </cell>
        </row>
        <row r="169">
          <cell r="E169" t="str">
            <v>na</v>
          </cell>
          <cell r="F169" t="str">
            <v>na</v>
          </cell>
          <cell r="G169">
            <v>9964</v>
          </cell>
          <cell r="H169">
            <v>9964</v>
          </cell>
          <cell r="I169">
            <v>10105</v>
          </cell>
          <cell r="J169">
            <v>9623</v>
          </cell>
          <cell r="K169">
            <v>10150</v>
          </cell>
          <cell r="L169">
            <v>10378</v>
          </cell>
          <cell r="M169">
            <v>10444</v>
          </cell>
          <cell r="N169">
            <v>10170</v>
          </cell>
          <cell r="O169">
            <v>11004</v>
          </cell>
          <cell r="P169">
            <v>11202</v>
          </cell>
          <cell r="Q169">
            <v>9084</v>
          </cell>
          <cell r="R169">
            <v>7981</v>
          </cell>
          <cell r="S169">
            <v>10258</v>
          </cell>
          <cell r="T169">
            <v>10227</v>
          </cell>
          <cell r="U169">
            <v>10184</v>
          </cell>
          <cell r="V169">
            <v>8003</v>
          </cell>
        </row>
        <row r="170">
          <cell r="E170" t="str">
            <v>na</v>
          </cell>
          <cell r="F170">
            <v>2074</v>
          </cell>
          <cell r="G170">
            <v>2708</v>
          </cell>
          <cell r="H170">
            <v>2863</v>
          </cell>
          <cell r="I170">
            <v>3188</v>
          </cell>
          <cell r="J170">
            <v>4057</v>
          </cell>
          <cell r="K170">
            <v>3865</v>
          </cell>
          <cell r="L170">
            <v>2835</v>
          </cell>
          <cell r="M170">
            <v>2831</v>
          </cell>
          <cell r="N170">
            <v>2798</v>
          </cell>
          <cell r="O170">
            <v>2662</v>
          </cell>
          <cell r="P170">
            <v>2883</v>
          </cell>
          <cell r="Q170">
            <v>2560</v>
          </cell>
          <cell r="R170">
            <v>2809</v>
          </cell>
          <cell r="S170">
            <v>2916</v>
          </cell>
          <cell r="T170">
            <v>2997</v>
          </cell>
          <cell r="U170">
            <v>2637</v>
          </cell>
          <cell r="V170">
            <v>2326</v>
          </cell>
        </row>
        <row r="171">
          <cell r="E171" t="str">
            <v>na</v>
          </cell>
          <cell r="F171">
            <v>901</v>
          </cell>
          <cell r="G171">
            <v>967</v>
          </cell>
          <cell r="H171">
            <v>1027</v>
          </cell>
          <cell r="I171">
            <v>516</v>
          </cell>
          <cell r="J171">
            <v>870</v>
          </cell>
          <cell r="K171">
            <v>923</v>
          </cell>
          <cell r="L171">
            <v>923</v>
          </cell>
          <cell r="M171">
            <v>792</v>
          </cell>
          <cell r="N171">
            <v>953</v>
          </cell>
          <cell r="O171">
            <v>701</v>
          </cell>
          <cell r="P171">
            <v>929</v>
          </cell>
          <cell r="Q171">
            <v>910</v>
          </cell>
          <cell r="R171">
            <v>881</v>
          </cell>
          <cell r="S171">
            <v>969</v>
          </cell>
          <cell r="T171">
            <v>874</v>
          </cell>
          <cell r="U171">
            <v>924</v>
          </cell>
          <cell r="V171">
            <v>956</v>
          </cell>
        </row>
        <row r="172">
          <cell r="E172">
            <v>0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  <cell r="P172">
            <v>0</v>
          </cell>
          <cell r="Q172">
            <v>0</v>
          </cell>
          <cell r="R172">
            <v>0</v>
          </cell>
          <cell r="S172">
            <v>0</v>
          </cell>
          <cell r="T172">
            <v>0</v>
          </cell>
          <cell r="U172">
            <v>0</v>
          </cell>
          <cell r="V172">
            <v>0</v>
          </cell>
        </row>
        <row r="173">
          <cell r="E173" t="str">
            <v>na</v>
          </cell>
          <cell r="F173" t="str">
            <v>na</v>
          </cell>
          <cell r="G173" t="str">
            <v>na</v>
          </cell>
          <cell r="H173" t="str">
            <v>na</v>
          </cell>
          <cell r="I173" t="str">
            <v>na</v>
          </cell>
          <cell r="J173" t="str">
            <v>na</v>
          </cell>
          <cell r="K173" t="str">
            <v>na</v>
          </cell>
          <cell r="L173" t="str">
            <v>na</v>
          </cell>
          <cell r="M173" t="str">
            <v>na</v>
          </cell>
          <cell r="N173" t="str">
            <v>na</v>
          </cell>
          <cell r="O173" t="str">
            <v>na</v>
          </cell>
          <cell r="P173" t="str">
            <v>na</v>
          </cell>
          <cell r="Q173" t="str">
            <v>na</v>
          </cell>
          <cell r="R173" t="str">
            <v>na</v>
          </cell>
          <cell r="S173" t="str">
            <v>na</v>
          </cell>
          <cell r="T173" t="str">
            <v>na</v>
          </cell>
        </row>
        <row r="174">
          <cell r="E174" t="str">
            <v>na</v>
          </cell>
          <cell r="F174" t="str">
            <v>na</v>
          </cell>
          <cell r="G174">
            <v>2951</v>
          </cell>
          <cell r="H174">
            <v>2282</v>
          </cell>
          <cell r="I174">
            <v>2869</v>
          </cell>
          <cell r="J174">
            <v>5766</v>
          </cell>
          <cell r="K174">
            <v>8682</v>
          </cell>
          <cell r="L174">
            <v>35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  <cell r="T174">
            <v>941</v>
          </cell>
          <cell r="U174">
            <v>511</v>
          </cell>
          <cell r="V174">
            <v>256</v>
          </cell>
        </row>
        <row r="175">
          <cell r="E175" t="str">
            <v>na</v>
          </cell>
          <cell r="F175">
            <v>7663</v>
          </cell>
          <cell r="G175">
            <v>9892</v>
          </cell>
          <cell r="H175">
            <v>5595</v>
          </cell>
          <cell r="I175">
            <v>5402</v>
          </cell>
          <cell r="J175">
            <v>5981</v>
          </cell>
          <cell r="K175">
            <v>13375</v>
          </cell>
          <cell r="L175">
            <v>13823</v>
          </cell>
          <cell r="M175">
            <v>14385</v>
          </cell>
          <cell r="N175">
            <v>10095</v>
          </cell>
          <cell r="O175">
            <v>10458</v>
          </cell>
          <cell r="P175">
            <v>10463</v>
          </cell>
          <cell r="Q175">
            <v>9086</v>
          </cell>
          <cell r="R175">
            <v>9061</v>
          </cell>
          <cell r="S175">
            <v>9121</v>
          </cell>
          <cell r="T175">
            <v>9103</v>
          </cell>
          <cell r="U175">
            <v>10116</v>
          </cell>
          <cell r="V175">
            <v>7037</v>
          </cell>
        </row>
        <row r="176">
          <cell r="E176">
            <v>34254</v>
          </cell>
          <cell r="F176">
            <v>38596</v>
          </cell>
          <cell r="G176">
            <v>36993</v>
          </cell>
          <cell r="H176">
            <v>32998</v>
          </cell>
          <cell r="I176">
            <v>31620</v>
          </cell>
          <cell r="J176">
            <v>30133</v>
          </cell>
          <cell r="K176">
            <v>32372</v>
          </cell>
          <cell r="L176">
            <v>36121</v>
          </cell>
          <cell r="M176">
            <v>39206</v>
          </cell>
          <cell r="N176">
            <v>37735</v>
          </cell>
          <cell r="O176">
            <v>36188</v>
          </cell>
          <cell r="P176">
            <v>31221</v>
          </cell>
          <cell r="Q176">
            <v>38067</v>
          </cell>
          <cell r="R176">
            <v>36508</v>
          </cell>
          <cell r="S176">
            <v>38950</v>
          </cell>
          <cell r="T176">
            <v>38137</v>
          </cell>
          <cell r="U176">
            <v>40480</v>
          </cell>
          <cell r="V176">
            <v>39710</v>
          </cell>
        </row>
        <row r="177">
          <cell r="E177" t="str">
            <v>na</v>
          </cell>
          <cell r="F177">
            <v>32093</v>
          </cell>
          <cell r="G177">
            <v>33035</v>
          </cell>
          <cell r="H177">
            <v>33652</v>
          </cell>
          <cell r="I177">
            <v>33353</v>
          </cell>
          <cell r="J177">
            <v>33376</v>
          </cell>
          <cell r="K177">
            <v>33197</v>
          </cell>
          <cell r="L177">
            <v>32651</v>
          </cell>
          <cell r="M177">
            <v>32347</v>
          </cell>
          <cell r="N177">
            <v>31428</v>
          </cell>
          <cell r="O177">
            <v>29630</v>
          </cell>
          <cell r="P177">
            <v>30894</v>
          </cell>
          <cell r="Q177">
            <v>30956</v>
          </cell>
          <cell r="R177">
            <v>31297</v>
          </cell>
          <cell r="S177">
            <v>31322</v>
          </cell>
          <cell r="T177">
            <v>31130</v>
          </cell>
          <cell r="U177">
            <v>29744</v>
          </cell>
          <cell r="V177">
            <v>29902</v>
          </cell>
        </row>
        <row r="178">
          <cell r="E178" t="str">
            <v>na</v>
          </cell>
          <cell r="F178" t="str">
            <v>na</v>
          </cell>
          <cell r="G178">
            <v>18044</v>
          </cell>
          <cell r="H178">
            <v>19284</v>
          </cell>
          <cell r="I178">
            <v>17702</v>
          </cell>
          <cell r="J178">
            <v>17721</v>
          </cell>
          <cell r="K178">
            <v>16351</v>
          </cell>
          <cell r="L178">
            <v>18001</v>
          </cell>
          <cell r="M178">
            <v>17999</v>
          </cell>
          <cell r="N178">
            <v>18002</v>
          </cell>
          <cell r="O178">
            <v>18027</v>
          </cell>
          <cell r="P178">
            <v>16970</v>
          </cell>
          <cell r="Q178">
            <v>18757</v>
          </cell>
          <cell r="R178">
            <v>18646</v>
          </cell>
          <cell r="S178">
            <v>18508</v>
          </cell>
          <cell r="T178">
            <v>18028</v>
          </cell>
          <cell r="U178">
            <v>19422</v>
          </cell>
          <cell r="V178">
            <v>18175</v>
          </cell>
        </row>
        <row r="179">
          <cell r="E179" t="str">
            <v>na</v>
          </cell>
          <cell r="F179" t="str">
            <v>na</v>
          </cell>
          <cell r="G179">
            <v>41125</v>
          </cell>
          <cell r="H179">
            <v>41085</v>
          </cell>
          <cell r="I179">
            <v>41506</v>
          </cell>
          <cell r="J179">
            <v>41462</v>
          </cell>
          <cell r="K179">
            <v>42905</v>
          </cell>
          <cell r="L179">
            <v>40021</v>
          </cell>
          <cell r="M179">
            <v>41198</v>
          </cell>
          <cell r="N179">
            <v>43788</v>
          </cell>
          <cell r="O179">
            <v>43929</v>
          </cell>
          <cell r="P179">
            <v>43908</v>
          </cell>
          <cell r="Q179">
            <v>44939</v>
          </cell>
          <cell r="R179">
            <v>45149</v>
          </cell>
          <cell r="S179">
            <v>45084</v>
          </cell>
          <cell r="T179">
            <v>43003</v>
          </cell>
          <cell r="U179">
            <v>41123</v>
          </cell>
          <cell r="V179">
            <v>34548</v>
          </cell>
        </row>
        <row r="180">
          <cell r="E180" t="str">
            <v>na</v>
          </cell>
          <cell r="F180" t="str">
            <v>na</v>
          </cell>
          <cell r="G180">
            <v>0</v>
          </cell>
          <cell r="H180">
            <v>0</v>
          </cell>
          <cell r="I180">
            <v>0</v>
          </cell>
          <cell r="J180">
            <v>0</v>
          </cell>
          <cell r="K180">
            <v>0</v>
          </cell>
          <cell r="L180">
            <v>0</v>
          </cell>
          <cell r="M180">
            <v>0</v>
          </cell>
          <cell r="N180">
            <v>0</v>
          </cell>
          <cell r="O180">
            <v>0</v>
          </cell>
          <cell r="P180">
            <v>0</v>
          </cell>
          <cell r="Q180">
            <v>0</v>
          </cell>
          <cell r="R180">
            <v>0</v>
          </cell>
          <cell r="S180">
            <v>0</v>
          </cell>
          <cell r="T180">
            <v>0</v>
          </cell>
          <cell r="U180">
            <v>-1849</v>
          </cell>
          <cell r="V180">
            <v>-3198</v>
          </cell>
        </row>
        <row r="181">
          <cell r="E181">
            <v>0</v>
          </cell>
          <cell r="F181">
            <v>0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  <cell r="N181">
            <v>0</v>
          </cell>
          <cell r="O181">
            <v>0</v>
          </cell>
          <cell r="P181">
            <v>0</v>
          </cell>
          <cell r="Q181">
            <v>0</v>
          </cell>
          <cell r="R181">
            <v>0</v>
          </cell>
          <cell r="S181">
            <v>0</v>
          </cell>
          <cell r="T181">
            <v>0</v>
          </cell>
          <cell r="U181">
            <v>0</v>
          </cell>
          <cell r="V181">
            <v>0</v>
          </cell>
        </row>
        <row r="182">
          <cell r="E182" t="str">
            <v>na</v>
          </cell>
          <cell r="F182">
            <v>677</v>
          </cell>
          <cell r="G182">
            <v>843</v>
          </cell>
          <cell r="H182">
            <v>852</v>
          </cell>
          <cell r="I182">
            <v>827</v>
          </cell>
          <cell r="J182">
            <v>901</v>
          </cell>
          <cell r="K182">
            <v>789</v>
          </cell>
          <cell r="L182">
            <v>874</v>
          </cell>
          <cell r="M182">
            <v>832</v>
          </cell>
          <cell r="N182">
            <v>778</v>
          </cell>
          <cell r="O182">
            <v>789</v>
          </cell>
          <cell r="P182">
            <v>682</v>
          </cell>
          <cell r="Q182">
            <v>759</v>
          </cell>
          <cell r="R182">
            <v>1034</v>
          </cell>
          <cell r="S182">
            <v>823</v>
          </cell>
          <cell r="T182">
            <v>841</v>
          </cell>
          <cell r="U182">
            <v>904</v>
          </cell>
          <cell r="V182">
            <v>883</v>
          </cell>
        </row>
        <row r="183">
          <cell r="E183" t="str">
            <v>na</v>
          </cell>
          <cell r="F183">
            <v>1103</v>
          </cell>
          <cell r="G183">
            <v>1110</v>
          </cell>
          <cell r="H183">
            <v>1123</v>
          </cell>
          <cell r="I183">
            <v>1038</v>
          </cell>
          <cell r="J183">
            <v>1032</v>
          </cell>
          <cell r="K183">
            <v>1129</v>
          </cell>
          <cell r="L183">
            <v>975</v>
          </cell>
          <cell r="M183">
            <v>1045</v>
          </cell>
          <cell r="N183">
            <v>1024</v>
          </cell>
          <cell r="O183">
            <v>1084</v>
          </cell>
          <cell r="P183">
            <v>1084</v>
          </cell>
          <cell r="Q183">
            <v>1003</v>
          </cell>
          <cell r="R183">
            <v>1101</v>
          </cell>
          <cell r="S183">
            <v>788</v>
          </cell>
          <cell r="T183">
            <v>1008</v>
          </cell>
          <cell r="U183">
            <v>832</v>
          </cell>
          <cell r="V183">
            <v>262</v>
          </cell>
        </row>
        <row r="184">
          <cell r="E184" t="str">
            <v>na</v>
          </cell>
          <cell r="F184">
            <v>362</v>
          </cell>
          <cell r="G184">
            <v>376</v>
          </cell>
          <cell r="H184">
            <v>359</v>
          </cell>
          <cell r="I184">
            <v>362</v>
          </cell>
          <cell r="J184">
            <v>367</v>
          </cell>
          <cell r="K184">
            <v>385</v>
          </cell>
          <cell r="L184">
            <v>382</v>
          </cell>
          <cell r="M184">
            <v>385</v>
          </cell>
          <cell r="N184">
            <v>354</v>
          </cell>
          <cell r="O184">
            <v>384</v>
          </cell>
          <cell r="P184">
            <v>381</v>
          </cell>
          <cell r="Q184">
            <v>384</v>
          </cell>
          <cell r="R184">
            <v>377</v>
          </cell>
          <cell r="S184">
            <v>387</v>
          </cell>
          <cell r="T184">
            <v>388</v>
          </cell>
          <cell r="U184">
            <v>426</v>
          </cell>
          <cell r="V184">
            <v>372</v>
          </cell>
        </row>
        <row r="185">
          <cell r="E185" t="str">
            <v>na</v>
          </cell>
          <cell r="F185" t="str">
            <v>na</v>
          </cell>
          <cell r="G185">
            <v>3170</v>
          </cell>
          <cell r="H185">
            <v>3194</v>
          </cell>
          <cell r="I185">
            <v>3300</v>
          </cell>
          <cell r="J185">
            <v>3230</v>
          </cell>
          <cell r="K185">
            <v>3162</v>
          </cell>
          <cell r="L185">
            <v>3294</v>
          </cell>
          <cell r="M185">
            <v>3075</v>
          </cell>
          <cell r="N185">
            <v>3223</v>
          </cell>
          <cell r="O185">
            <v>3075</v>
          </cell>
          <cell r="P185">
            <v>3290</v>
          </cell>
          <cell r="Q185">
            <v>3086</v>
          </cell>
          <cell r="R185">
            <v>3248</v>
          </cell>
          <cell r="S185">
            <v>3147</v>
          </cell>
          <cell r="T185">
            <v>3211</v>
          </cell>
          <cell r="U185">
            <v>3276</v>
          </cell>
          <cell r="V185">
            <v>2891</v>
          </cell>
        </row>
        <row r="186">
          <cell r="E186" t="str">
            <v>na</v>
          </cell>
          <cell r="F186" t="str">
            <v>na</v>
          </cell>
          <cell r="G186">
            <v>18193</v>
          </cell>
          <cell r="H186">
            <v>18399</v>
          </cell>
          <cell r="I186">
            <v>18522</v>
          </cell>
          <cell r="J186">
            <v>18127</v>
          </cell>
          <cell r="K186">
            <v>18137</v>
          </cell>
          <cell r="L186">
            <v>18269</v>
          </cell>
          <cell r="M186">
            <v>18330</v>
          </cell>
          <cell r="N186">
            <v>18261</v>
          </cell>
          <cell r="O186">
            <v>18402</v>
          </cell>
          <cell r="P186">
            <v>18481</v>
          </cell>
          <cell r="Q186">
            <v>18258</v>
          </cell>
          <cell r="R186">
            <v>18005</v>
          </cell>
          <cell r="S186">
            <v>18059</v>
          </cell>
          <cell r="T186">
            <v>18086</v>
          </cell>
          <cell r="U186">
            <v>17821</v>
          </cell>
          <cell r="V186">
            <v>16696</v>
          </cell>
        </row>
        <row r="187">
          <cell r="E187" t="str">
            <v>na</v>
          </cell>
          <cell r="F187" t="str">
            <v>na</v>
          </cell>
          <cell r="G187">
            <v>0</v>
          </cell>
          <cell r="H187">
            <v>0</v>
          </cell>
          <cell r="I187">
            <v>0</v>
          </cell>
          <cell r="J187">
            <v>0</v>
          </cell>
          <cell r="K187">
            <v>0</v>
          </cell>
          <cell r="L187">
            <v>0</v>
          </cell>
          <cell r="M187">
            <v>0</v>
          </cell>
          <cell r="N187">
            <v>0</v>
          </cell>
          <cell r="O187">
            <v>0</v>
          </cell>
          <cell r="P187">
            <v>0</v>
          </cell>
          <cell r="Q187">
            <v>0</v>
          </cell>
          <cell r="R187">
            <v>0</v>
          </cell>
          <cell r="S187">
            <v>0</v>
          </cell>
          <cell r="T187">
            <v>0</v>
          </cell>
          <cell r="U187">
            <v>0</v>
          </cell>
          <cell r="V187">
            <v>0</v>
          </cell>
        </row>
        <row r="188">
          <cell r="E188" t="str">
            <v>na</v>
          </cell>
          <cell r="F188">
            <v>3809</v>
          </cell>
          <cell r="G188">
            <v>3616</v>
          </cell>
          <cell r="H188">
            <v>3907</v>
          </cell>
          <cell r="I188">
            <v>3628</v>
          </cell>
          <cell r="J188">
            <v>3700</v>
          </cell>
          <cell r="K188">
            <v>3694</v>
          </cell>
          <cell r="L188">
            <v>3333</v>
          </cell>
          <cell r="M188">
            <v>3366</v>
          </cell>
          <cell r="N188">
            <v>3226</v>
          </cell>
          <cell r="O188">
            <v>3579</v>
          </cell>
          <cell r="P188">
            <v>3875</v>
          </cell>
          <cell r="Q188">
            <v>3832</v>
          </cell>
          <cell r="R188">
            <v>3319</v>
          </cell>
          <cell r="S188">
            <v>3842</v>
          </cell>
          <cell r="T188">
            <v>3563</v>
          </cell>
          <cell r="U188">
            <v>3647</v>
          </cell>
          <cell r="V188">
            <v>3419</v>
          </cell>
        </row>
        <row r="189">
          <cell r="E189" t="str">
            <v>na</v>
          </cell>
          <cell r="F189" t="str">
            <v>na</v>
          </cell>
          <cell r="G189" t="str">
            <v>na</v>
          </cell>
          <cell r="H189" t="str">
            <v>na</v>
          </cell>
          <cell r="I189" t="str">
            <v>na</v>
          </cell>
          <cell r="J189" t="str">
            <v>na</v>
          </cell>
          <cell r="K189" t="str">
            <v>na</v>
          </cell>
          <cell r="L189" t="str">
            <v>na</v>
          </cell>
          <cell r="M189" t="str">
            <v>na</v>
          </cell>
          <cell r="N189" t="str">
            <v>na</v>
          </cell>
          <cell r="O189" t="str">
            <v>na</v>
          </cell>
          <cell r="P189" t="str">
            <v>na</v>
          </cell>
          <cell r="Q189" t="str">
            <v>na</v>
          </cell>
          <cell r="R189" t="str">
            <v>na</v>
          </cell>
          <cell r="S189" t="str">
            <v>na</v>
          </cell>
          <cell r="T189" t="str">
            <v>na</v>
          </cell>
        </row>
        <row r="190">
          <cell r="E190">
            <v>72869</v>
          </cell>
          <cell r="F190">
            <v>73069</v>
          </cell>
          <cell r="G190">
            <v>78307</v>
          </cell>
          <cell r="H190">
            <v>76641</v>
          </cell>
          <cell r="I190">
            <v>77996</v>
          </cell>
          <cell r="J190">
            <v>77079</v>
          </cell>
          <cell r="K190">
            <v>82920</v>
          </cell>
          <cell r="L190">
            <v>79949</v>
          </cell>
          <cell r="M190">
            <v>79601</v>
          </cell>
          <cell r="N190">
            <v>74378</v>
          </cell>
          <cell r="O190">
            <v>83561</v>
          </cell>
          <cell r="P190">
            <v>83012</v>
          </cell>
          <cell r="Q190">
            <v>78562</v>
          </cell>
          <cell r="R190">
            <v>70646</v>
          </cell>
          <cell r="S190">
            <v>78561</v>
          </cell>
          <cell r="T190">
            <v>81045</v>
          </cell>
          <cell r="U190">
            <v>94176</v>
          </cell>
          <cell r="V190">
            <v>63609</v>
          </cell>
        </row>
        <row r="191">
          <cell r="E191" t="str">
            <v>na</v>
          </cell>
          <cell r="F191">
            <v>39246</v>
          </cell>
          <cell r="G191">
            <v>42180</v>
          </cell>
          <cell r="H191">
            <v>43179</v>
          </cell>
          <cell r="I191">
            <v>42641</v>
          </cell>
          <cell r="J191">
            <v>44652</v>
          </cell>
          <cell r="K191">
            <v>40818</v>
          </cell>
          <cell r="L191">
            <v>43018</v>
          </cell>
          <cell r="M191">
            <v>44089</v>
          </cell>
          <cell r="N191">
            <v>42647</v>
          </cell>
          <cell r="O191">
            <v>39992</v>
          </cell>
          <cell r="P191">
            <v>38482</v>
          </cell>
          <cell r="Q191">
            <v>42709</v>
          </cell>
          <cell r="R191">
            <v>40095</v>
          </cell>
          <cell r="S191">
            <v>40095</v>
          </cell>
          <cell r="T191">
            <v>36805</v>
          </cell>
          <cell r="U191">
            <v>19915</v>
          </cell>
          <cell r="V191">
            <v>19795</v>
          </cell>
        </row>
        <row r="192">
          <cell r="E192" t="str">
            <v>na</v>
          </cell>
          <cell r="F192" t="str">
            <v>na</v>
          </cell>
          <cell r="G192">
            <v>12387</v>
          </cell>
          <cell r="H192">
            <v>12974</v>
          </cell>
          <cell r="I192">
            <v>12292</v>
          </cell>
          <cell r="J192">
            <v>12240</v>
          </cell>
          <cell r="K192">
            <v>11963</v>
          </cell>
          <cell r="L192">
            <v>11875</v>
          </cell>
          <cell r="M192">
            <v>12491</v>
          </cell>
          <cell r="N192">
            <v>12492</v>
          </cell>
          <cell r="O192">
            <v>11796</v>
          </cell>
          <cell r="P192">
            <v>11916</v>
          </cell>
          <cell r="Q192">
            <v>11816</v>
          </cell>
          <cell r="R192">
            <v>11825</v>
          </cell>
          <cell r="S192">
            <v>11810</v>
          </cell>
          <cell r="T192">
            <v>12048</v>
          </cell>
          <cell r="U192">
            <v>11984</v>
          </cell>
          <cell r="V192">
            <v>11860</v>
          </cell>
        </row>
        <row r="193">
          <cell r="E193" t="str">
            <v>na</v>
          </cell>
          <cell r="F193">
            <v>3032</v>
          </cell>
          <cell r="G193">
            <v>3038</v>
          </cell>
          <cell r="H193">
            <v>2796</v>
          </cell>
          <cell r="I193">
            <v>2845</v>
          </cell>
          <cell r="J193">
            <v>2006</v>
          </cell>
          <cell r="K193">
            <v>3107</v>
          </cell>
          <cell r="L193">
            <v>2049</v>
          </cell>
          <cell r="M193">
            <v>2946</v>
          </cell>
          <cell r="N193">
            <v>2116</v>
          </cell>
          <cell r="O193">
            <v>2760</v>
          </cell>
          <cell r="P193">
            <v>2913</v>
          </cell>
          <cell r="Q193">
            <v>2790</v>
          </cell>
          <cell r="R193">
            <v>2691</v>
          </cell>
          <cell r="S193">
            <v>3066</v>
          </cell>
          <cell r="T193">
            <v>2672</v>
          </cell>
          <cell r="U193">
            <v>2814</v>
          </cell>
          <cell r="V193">
            <v>2861</v>
          </cell>
        </row>
        <row r="194">
          <cell r="E194" t="str">
            <v>na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136</v>
          </cell>
          <cell r="O194">
            <v>943</v>
          </cell>
          <cell r="P194">
            <v>1055</v>
          </cell>
          <cell r="Q194">
            <v>960</v>
          </cell>
          <cell r="R194">
            <v>1014</v>
          </cell>
          <cell r="S194">
            <v>1021</v>
          </cell>
          <cell r="T194">
            <v>665</v>
          </cell>
          <cell r="U194">
            <v>724</v>
          </cell>
          <cell r="V194">
            <v>503</v>
          </cell>
        </row>
        <row r="195">
          <cell r="E195" t="str">
            <v>na</v>
          </cell>
          <cell r="F195">
            <v>7009</v>
          </cell>
          <cell r="G195">
            <v>7614</v>
          </cell>
          <cell r="H195">
            <v>8091</v>
          </cell>
          <cell r="I195">
            <v>7207</v>
          </cell>
          <cell r="J195">
            <v>7340</v>
          </cell>
          <cell r="K195">
            <v>7188</v>
          </cell>
          <cell r="L195">
            <v>6929</v>
          </cell>
          <cell r="M195">
            <v>2157</v>
          </cell>
          <cell r="N195">
            <v>6980</v>
          </cell>
          <cell r="O195">
            <v>7874</v>
          </cell>
          <cell r="P195">
            <v>7924</v>
          </cell>
          <cell r="Q195">
            <v>7326</v>
          </cell>
          <cell r="R195">
            <v>7280</v>
          </cell>
          <cell r="S195">
            <v>6849</v>
          </cell>
          <cell r="T195">
            <v>7284</v>
          </cell>
          <cell r="U195">
            <v>6132</v>
          </cell>
          <cell r="V195">
            <v>6831</v>
          </cell>
        </row>
        <row r="196">
          <cell r="E196" t="str">
            <v>na</v>
          </cell>
          <cell r="F196" t="str">
            <v>na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0</v>
          </cell>
          <cell r="O196">
            <v>0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</row>
        <row r="197">
          <cell r="E197" t="str">
            <v>na</v>
          </cell>
          <cell r="F197">
            <v>0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  <cell r="K197">
            <v>0</v>
          </cell>
          <cell r="L197">
            <v>0</v>
          </cell>
          <cell r="M197">
            <v>0</v>
          </cell>
          <cell r="N197">
            <v>0</v>
          </cell>
          <cell r="O197">
            <v>0</v>
          </cell>
          <cell r="P197">
            <v>0</v>
          </cell>
          <cell r="Q197">
            <v>0</v>
          </cell>
          <cell r="R197">
            <v>0</v>
          </cell>
          <cell r="S197">
            <v>0</v>
          </cell>
          <cell r="T197">
            <v>0</v>
          </cell>
          <cell r="U197">
            <v>0</v>
          </cell>
          <cell r="V197">
            <v>0</v>
          </cell>
        </row>
        <row r="198">
          <cell r="E198" t="str">
            <v>na</v>
          </cell>
          <cell r="F198">
            <v>480</v>
          </cell>
          <cell r="G198">
            <v>352</v>
          </cell>
          <cell r="H198">
            <v>464</v>
          </cell>
          <cell r="I198">
            <v>366</v>
          </cell>
          <cell r="J198">
            <v>475</v>
          </cell>
          <cell r="K198">
            <v>461</v>
          </cell>
          <cell r="L198">
            <v>375</v>
          </cell>
          <cell r="M198">
            <v>406</v>
          </cell>
          <cell r="N198">
            <v>393</v>
          </cell>
          <cell r="O198">
            <v>430</v>
          </cell>
          <cell r="P198">
            <v>466</v>
          </cell>
          <cell r="Q198">
            <v>494</v>
          </cell>
          <cell r="R198">
            <v>603</v>
          </cell>
          <cell r="S198">
            <v>314</v>
          </cell>
          <cell r="T198">
            <v>379</v>
          </cell>
          <cell r="U198">
            <v>302</v>
          </cell>
          <cell r="V198">
            <v>277</v>
          </cell>
        </row>
        <row r="199">
          <cell r="E199">
            <v>0</v>
          </cell>
          <cell r="F199">
            <v>0</v>
          </cell>
          <cell r="G199">
            <v>0</v>
          </cell>
          <cell r="H199">
            <v>0</v>
          </cell>
          <cell r="I199">
            <v>0</v>
          </cell>
          <cell r="J199">
            <v>0</v>
          </cell>
          <cell r="K199">
            <v>0</v>
          </cell>
          <cell r="L199">
            <v>0</v>
          </cell>
          <cell r="M199">
            <v>0</v>
          </cell>
          <cell r="N199">
            <v>0</v>
          </cell>
          <cell r="O199">
            <v>0</v>
          </cell>
          <cell r="P199">
            <v>0</v>
          </cell>
          <cell r="Q199">
            <v>0</v>
          </cell>
          <cell r="R199">
            <v>0</v>
          </cell>
          <cell r="S199">
            <v>0</v>
          </cell>
          <cell r="T199">
            <v>0</v>
          </cell>
          <cell r="U199">
            <v>0</v>
          </cell>
          <cell r="V199">
            <v>0</v>
          </cell>
        </row>
        <row r="200">
          <cell r="E200" t="str">
            <v>na</v>
          </cell>
          <cell r="F200" t="str">
            <v>na</v>
          </cell>
          <cell r="G200">
            <v>0</v>
          </cell>
          <cell r="H200">
            <v>0</v>
          </cell>
          <cell r="I200">
            <v>0</v>
          </cell>
          <cell r="J200">
            <v>0</v>
          </cell>
          <cell r="K200">
            <v>0</v>
          </cell>
          <cell r="L200">
            <v>0</v>
          </cell>
          <cell r="M200">
            <v>0</v>
          </cell>
          <cell r="N200">
            <v>0</v>
          </cell>
          <cell r="O200">
            <v>0</v>
          </cell>
          <cell r="P200">
            <v>0</v>
          </cell>
          <cell r="Q200">
            <v>0</v>
          </cell>
          <cell r="R200">
            <v>0</v>
          </cell>
          <cell r="S200">
            <v>0</v>
          </cell>
          <cell r="T200">
            <v>0</v>
          </cell>
          <cell r="U200">
            <v>0</v>
          </cell>
          <cell r="V200">
            <v>0</v>
          </cell>
        </row>
        <row r="201">
          <cell r="E201" t="str">
            <v>na</v>
          </cell>
          <cell r="F201" t="str">
            <v>na</v>
          </cell>
          <cell r="G201">
            <v>0</v>
          </cell>
          <cell r="H201">
            <v>0</v>
          </cell>
          <cell r="I201">
            <v>0</v>
          </cell>
          <cell r="J201">
            <v>0</v>
          </cell>
          <cell r="K201">
            <v>0</v>
          </cell>
          <cell r="L201">
            <v>0</v>
          </cell>
          <cell r="M201">
            <v>0</v>
          </cell>
          <cell r="N201">
            <v>0</v>
          </cell>
          <cell r="O201">
            <v>0</v>
          </cell>
          <cell r="P201">
            <v>0</v>
          </cell>
          <cell r="Q201">
            <v>0</v>
          </cell>
          <cell r="R201">
            <v>0</v>
          </cell>
          <cell r="S201">
            <v>0</v>
          </cell>
          <cell r="T201">
            <v>0</v>
          </cell>
          <cell r="U201">
            <v>0</v>
          </cell>
          <cell r="V201">
            <v>0</v>
          </cell>
        </row>
        <row r="202">
          <cell r="E202" t="str">
            <v>na</v>
          </cell>
          <cell r="F202">
            <v>0</v>
          </cell>
          <cell r="G202">
            <v>0</v>
          </cell>
          <cell r="H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67</v>
          </cell>
          <cell r="M202">
            <v>72</v>
          </cell>
          <cell r="N202">
            <v>19</v>
          </cell>
          <cell r="O202">
            <v>69</v>
          </cell>
          <cell r="P202">
            <v>81</v>
          </cell>
          <cell r="Q202">
            <v>93</v>
          </cell>
          <cell r="R202">
            <v>89</v>
          </cell>
          <cell r="S202">
            <v>94</v>
          </cell>
          <cell r="T202">
            <v>73</v>
          </cell>
          <cell r="U202">
            <v>145</v>
          </cell>
          <cell r="V202">
            <v>98</v>
          </cell>
        </row>
        <row r="203">
          <cell r="E203" t="str">
            <v>na</v>
          </cell>
          <cell r="F203">
            <v>3465</v>
          </cell>
          <cell r="G203">
            <v>3576</v>
          </cell>
          <cell r="H203">
            <v>3730</v>
          </cell>
          <cell r="I203">
            <v>3633</v>
          </cell>
          <cell r="J203">
            <v>3674</v>
          </cell>
          <cell r="K203">
            <v>3370</v>
          </cell>
          <cell r="L203">
            <v>3648</v>
          </cell>
          <cell r="M203">
            <v>3436</v>
          </cell>
          <cell r="N203">
            <v>3377</v>
          </cell>
          <cell r="O203">
            <v>3496</v>
          </cell>
          <cell r="P203">
            <v>3538</v>
          </cell>
          <cell r="Q203">
            <v>3562</v>
          </cell>
          <cell r="R203">
            <v>3357</v>
          </cell>
          <cell r="S203">
            <v>3391</v>
          </cell>
          <cell r="T203">
            <v>3425</v>
          </cell>
          <cell r="U203">
            <v>3015</v>
          </cell>
          <cell r="V203">
            <v>3328</v>
          </cell>
        </row>
        <row r="204">
          <cell r="E204" t="str">
            <v>na</v>
          </cell>
          <cell r="F204">
            <v>36340</v>
          </cell>
          <cell r="G204">
            <v>35819</v>
          </cell>
          <cell r="H204">
            <v>35021</v>
          </cell>
          <cell r="I204">
            <v>40080</v>
          </cell>
          <cell r="J204">
            <v>43275</v>
          </cell>
          <cell r="K204">
            <v>43862</v>
          </cell>
          <cell r="L204">
            <v>45617</v>
          </cell>
          <cell r="M204">
            <v>44432</v>
          </cell>
          <cell r="N204">
            <v>46247</v>
          </cell>
          <cell r="O204">
            <v>48979</v>
          </cell>
          <cell r="P204">
            <v>45394</v>
          </cell>
          <cell r="Q204">
            <v>44904</v>
          </cell>
          <cell r="R204">
            <v>42011</v>
          </cell>
          <cell r="S204">
            <v>46275</v>
          </cell>
          <cell r="T204">
            <v>42499</v>
          </cell>
          <cell r="U204">
            <v>42614</v>
          </cell>
          <cell r="V204">
            <v>41787</v>
          </cell>
        </row>
        <row r="205">
          <cell r="E205" t="str">
            <v>na</v>
          </cell>
          <cell r="F205" t="str">
            <v>na</v>
          </cell>
          <cell r="G205">
            <v>29663</v>
          </cell>
          <cell r="H205">
            <v>24805</v>
          </cell>
          <cell r="I205">
            <v>25533</v>
          </cell>
          <cell r="J205">
            <v>25207</v>
          </cell>
          <cell r="K205">
            <v>25787</v>
          </cell>
          <cell r="L205">
            <v>26935</v>
          </cell>
          <cell r="M205">
            <v>21684</v>
          </cell>
          <cell r="N205">
            <v>16196</v>
          </cell>
          <cell r="O205">
            <v>5381</v>
          </cell>
          <cell r="P205">
            <v>4810</v>
          </cell>
          <cell r="Q205">
            <v>4994</v>
          </cell>
          <cell r="R205">
            <v>0</v>
          </cell>
          <cell r="S205">
            <v>0</v>
          </cell>
          <cell r="T205">
            <v>8791</v>
          </cell>
          <cell r="U205">
            <v>11630</v>
          </cell>
          <cell r="V205">
            <v>25953</v>
          </cell>
        </row>
        <row r="206">
          <cell r="E206" t="str">
            <v>na</v>
          </cell>
          <cell r="F206" t="str">
            <v>na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  <cell r="T206">
            <v>0</v>
          </cell>
          <cell r="U206">
            <v>4151</v>
          </cell>
          <cell r="V206">
            <v>27087</v>
          </cell>
        </row>
        <row r="207">
          <cell r="E207" t="str">
            <v>na</v>
          </cell>
          <cell r="F207" t="str">
            <v>na</v>
          </cell>
          <cell r="G207">
            <v>26513</v>
          </cell>
          <cell r="H207">
            <v>34074</v>
          </cell>
          <cell r="I207">
            <v>33649</v>
          </cell>
          <cell r="J207">
            <v>34043</v>
          </cell>
          <cell r="K207">
            <v>34447</v>
          </cell>
          <cell r="L207">
            <v>31654</v>
          </cell>
          <cell r="M207">
            <v>38807</v>
          </cell>
          <cell r="N207">
            <v>32054</v>
          </cell>
          <cell r="O207">
            <v>31510</v>
          </cell>
          <cell r="P207">
            <v>31968</v>
          </cell>
          <cell r="Q207">
            <v>34280</v>
          </cell>
          <cell r="R207">
            <v>30067</v>
          </cell>
          <cell r="S207">
            <v>21403</v>
          </cell>
          <cell r="T207">
            <v>32765</v>
          </cell>
          <cell r="U207">
            <v>31152</v>
          </cell>
          <cell r="V207">
            <v>28160</v>
          </cell>
        </row>
        <row r="208">
          <cell r="E208" t="str">
            <v>na</v>
          </cell>
          <cell r="F208">
            <v>2867</v>
          </cell>
          <cell r="G208">
            <v>2888</v>
          </cell>
          <cell r="H208">
            <v>2852</v>
          </cell>
          <cell r="I208">
            <v>2944</v>
          </cell>
          <cell r="J208">
            <v>2750</v>
          </cell>
          <cell r="K208">
            <v>2901</v>
          </cell>
          <cell r="L208">
            <v>2866</v>
          </cell>
          <cell r="M208">
            <v>2907</v>
          </cell>
          <cell r="N208">
            <v>2763</v>
          </cell>
          <cell r="O208">
            <v>2765</v>
          </cell>
          <cell r="P208">
            <v>2898</v>
          </cell>
          <cell r="Q208">
            <v>2894</v>
          </cell>
          <cell r="R208">
            <v>2996</v>
          </cell>
          <cell r="S208">
            <v>2774</v>
          </cell>
          <cell r="T208">
            <v>2886</v>
          </cell>
          <cell r="U208">
            <v>2904</v>
          </cell>
          <cell r="V208">
            <v>2998</v>
          </cell>
        </row>
        <row r="209">
          <cell r="E209">
            <v>8402</v>
          </cell>
          <cell r="F209">
            <v>8426</v>
          </cell>
          <cell r="G209">
            <v>8426</v>
          </cell>
          <cell r="H209">
            <v>9486</v>
          </cell>
          <cell r="I209">
            <v>9486</v>
          </cell>
          <cell r="J209">
            <v>8367</v>
          </cell>
          <cell r="K209">
            <v>9648</v>
          </cell>
          <cell r="L209">
            <v>9648</v>
          </cell>
          <cell r="M209">
            <v>9627</v>
          </cell>
          <cell r="N209">
            <v>10107</v>
          </cell>
          <cell r="O209">
            <v>10112</v>
          </cell>
          <cell r="P209">
            <v>10110</v>
          </cell>
          <cell r="Q209">
            <v>8682</v>
          </cell>
          <cell r="R209">
            <v>8552</v>
          </cell>
          <cell r="S209">
            <v>9586</v>
          </cell>
          <cell r="T209">
            <v>8551</v>
          </cell>
          <cell r="U209">
            <v>9525</v>
          </cell>
          <cell r="V209">
            <v>9410</v>
          </cell>
        </row>
        <row r="210">
          <cell r="E210">
            <v>0</v>
          </cell>
          <cell r="F210">
            <v>0</v>
          </cell>
          <cell r="G210">
            <v>0</v>
          </cell>
          <cell r="H210">
            <v>0</v>
          </cell>
          <cell r="I210">
            <v>0</v>
          </cell>
          <cell r="J210">
            <v>0</v>
          </cell>
          <cell r="K210">
            <v>0</v>
          </cell>
          <cell r="L210">
            <v>0</v>
          </cell>
          <cell r="M210">
            <v>0</v>
          </cell>
          <cell r="N210">
            <v>0</v>
          </cell>
          <cell r="O210">
            <v>0</v>
          </cell>
          <cell r="P210">
            <v>0</v>
          </cell>
          <cell r="Q210">
            <v>0</v>
          </cell>
          <cell r="R210">
            <v>0</v>
          </cell>
          <cell r="S210">
            <v>0</v>
          </cell>
          <cell r="T210">
            <v>0</v>
          </cell>
          <cell r="U210">
            <v>35</v>
          </cell>
          <cell r="V210">
            <v>0</v>
          </cell>
        </row>
        <row r="211">
          <cell r="E211" t="str">
            <v>na</v>
          </cell>
          <cell r="F211" t="str">
            <v>na</v>
          </cell>
          <cell r="G211">
            <v>0</v>
          </cell>
          <cell r="H211">
            <v>0</v>
          </cell>
          <cell r="I211">
            <v>0</v>
          </cell>
          <cell r="J211">
            <v>0</v>
          </cell>
          <cell r="K211">
            <v>0</v>
          </cell>
          <cell r="L211">
            <v>0</v>
          </cell>
          <cell r="M211">
            <v>0</v>
          </cell>
          <cell r="N211">
            <v>0</v>
          </cell>
          <cell r="O211">
            <v>0</v>
          </cell>
          <cell r="P211">
            <v>0</v>
          </cell>
          <cell r="Q211">
            <v>0</v>
          </cell>
          <cell r="R211">
            <v>0</v>
          </cell>
          <cell r="S211">
            <v>0</v>
          </cell>
          <cell r="T211">
            <v>0</v>
          </cell>
          <cell r="U211">
            <v>0</v>
          </cell>
          <cell r="V211">
            <v>0</v>
          </cell>
        </row>
        <row r="212">
          <cell r="E212" t="str">
            <v>na</v>
          </cell>
          <cell r="F212">
            <v>1392</v>
          </cell>
          <cell r="G212">
            <v>1265</v>
          </cell>
          <cell r="H212">
            <v>353</v>
          </cell>
          <cell r="I212">
            <v>1409</v>
          </cell>
          <cell r="J212">
            <v>1427</v>
          </cell>
          <cell r="K212">
            <v>1482</v>
          </cell>
          <cell r="L212">
            <v>1291</v>
          </cell>
          <cell r="M212">
            <v>1248</v>
          </cell>
          <cell r="N212">
            <v>1368</v>
          </cell>
          <cell r="O212">
            <v>1274</v>
          </cell>
          <cell r="P212">
            <v>1353</v>
          </cell>
          <cell r="Q212">
            <v>1366</v>
          </cell>
          <cell r="R212">
            <v>1481</v>
          </cell>
          <cell r="S212">
            <v>1345</v>
          </cell>
          <cell r="T212">
            <v>1326</v>
          </cell>
          <cell r="U212">
            <v>1234</v>
          </cell>
          <cell r="V212">
            <v>1296</v>
          </cell>
        </row>
        <row r="213">
          <cell r="E213">
            <v>0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  <cell r="T213">
            <v>0</v>
          </cell>
          <cell r="U213">
            <v>0</v>
          </cell>
          <cell r="V213">
            <v>0</v>
          </cell>
        </row>
        <row r="214">
          <cell r="E214" t="str">
            <v>na</v>
          </cell>
          <cell r="F214" t="str">
            <v>na</v>
          </cell>
          <cell r="G214">
            <v>18497</v>
          </cell>
          <cell r="H214">
            <v>14388</v>
          </cell>
          <cell r="I214">
            <v>18083</v>
          </cell>
          <cell r="J214">
            <v>13262</v>
          </cell>
          <cell r="K214">
            <v>11004</v>
          </cell>
          <cell r="L214">
            <v>8838</v>
          </cell>
          <cell r="M214">
            <v>15614</v>
          </cell>
          <cell r="N214">
            <v>16268</v>
          </cell>
          <cell r="O214">
            <v>17725</v>
          </cell>
          <cell r="P214">
            <v>17776</v>
          </cell>
          <cell r="Q214">
            <v>16157</v>
          </cell>
          <cell r="R214">
            <v>17810</v>
          </cell>
          <cell r="S214">
            <v>9358</v>
          </cell>
          <cell r="T214">
            <v>15877</v>
          </cell>
          <cell r="U214">
            <v>15681</v>
          </cell>
          <cell r="V214">
            <v>19400</v>
          </cell>
        </row>
        <row r="215">
          <cell r="E215">
            <v>0</v>
          </cell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  <cell r="T215">
            <v>0</v>
          </cell>
          <cell r="U215">
            <v>0</v>
          </cell>
          <cell r="V215">
            <v>0</v>
          </cell>
        </row>
        <row r="216">
          <cell r="E216" t="str">
            <v>na</v>
          </cell>
          <cell r="F216">
            <v>515</v>
          </cell>
          <cell r="G216">
            <v>471</v>
          </cell>
          <cell r="H216">
            <v>470</v>
          </cell>
          <cell r="I216">
            <v>425</v>
          </cell>
          <cell r="J216">
            <v>442</v>
          </cell>
          <cell r="K216">
            <v>336</v>
          </cell>
          <cell r="L216">
            <v>264</v>
          </cell>
          <cell r="M216">
            <v>320</v>
          </cell>
          <cell r="N216">
            <v>386</v>
          </cell>
          <cell r="O216">
            <v>553</v>
          </cell>
          <cell r="P216">
            <v>659</v>
          </cell>
          <cell r="Q216">
            <v>544</v>
          </cell>
          <cell r="R216">
            <v>433</v>
          </cell>
          <cell r="S216">
            <v>537</v>
          </cell>
          <cell r="T216">
            <v>484</v>
          </cell>
          <cell r="U216">
            <v>554</v>
          </cell>
          <cell r="V216">
            <v>442</v>
          </cell>
        </row>
        <row r="217">
          <cell r="E217">
            <v>97468</v>
          </cell>
          <cell r="F217">
            <v>106147</v>
          </cell>
          <cell r="G217">
            <v>107147</v>
          </cell>
          <cell r="H217">
            <v>107147</v>
          </cell>
          <cell r="I217">
            <v>107147</v>
          </cell>
          <cell r="J217">
            <v>101280</v>
          </cell>
          <cell r="K217">
            <v>104969</v>
          </cell>
          <cell r="L217">
            <v>102606</v>
          </cell>
          <cell r="M217">
            <v>104969</v>
          </cell>
          <cell r="N217">
            <v>104086</v>
          </cell>
          <cell r="O217">
            <v>104086</v>
          </cell>
          <cell r="P217">
            <v>104067</v>
          </cell>
          <cell r="Q217">
            <v>104969</v>
          </cell>
          <cell r="R217">
            <v>104969</v>
          </cell>
          <cell r="S217">
            <v>104969</v>
          </cell>
          <cell r="T217">
            <v>103873</v>
          </cell>
          <cell r="U217">
            <v>101589</v>
          </cell>
          <cell r="V217">
            <v>95725</v>
          </cell>
        </row>
        <row r="218">
          <cell r="E218">
            <v>0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  <cell r="U218">
            <v>0</v>
          </cell>
          <cell r="V218">
            <v>0</v>
          </cell>
        </row>
        <row r="219">
          <cell r="E219" t="str">
            <v>na</v>
          </cell>
          <cell r="F219">
            <v>381</v>
          </cell>
          <cell r="G219">
            <v>364</v>
          </cell>
          <cell r="H219">
            <v>363</v>
          </cell>
          <cell r="I219">
            <v>395</v>
          </cell>
          <cell r="J219">
            <v>355</v>
          </cell>
          <cell r="K219">
            <v>348</v>
          </cell>
          <cell r="L219">
            <v>353</v>
          </cell>
          <cell r="M219">
            <v>340</v>
          </cell>
          <cell r="N219">
            <v>376</v>
          </cell>
          <cell r="O219">
            <v>360</v>
          </cell>
          <cell r="P219">
            <v>365</v>
          </cell>
          <cell r="Q219">
            <v>347</v>
          </cell>
          <cell r="R219">
            <v>377</v>
          </cell>
          <cell r="S219">
            <v>381</v>
          </cell>
          <cell r="T219">
            <v>371</v>
          </cell>
          <cell r="U219">
            <v>377</v>
          </cell>
          <cell r="V219">
            <v>389</v>
          </cell>
        </row>
        <row r="220">
          <cell r="E220" t="str">
            <v>na</v>
          </cell>
          <cell r="F220">
            <v>94</v>
          </cell>
          <cell r="G220">
            <v>101</v>
          </cell>
          <cell r="H220">
            <v>87</v>
          </cell>
          <cell r="I220">
            <v>50</v>
          </cell>
          <cell r="J220">
            <v>44</v>
          </cell>
          <cell r="K220">
            <v>56</v>
          </cell>
          <cell r="L220">
            <v>69</v>
          </cell>
          <cell r="M220">
            <v>69</v>
          </cell>
          <cell r="N220">
            <v>77</v>
          </cell>
          <cell r="O220">
            <v>75</v>
          </cell>
          <cell r="P220">
            <v>90</v>
          </cell>
          <cell r="Q220">
            <v>83</v>
          </cell>
          <cell r="R220">
            <v>101</v>
          </cell>
          <cell r="S220">
            <v>82</v>
          </cell>
          <cell r="T220">
            <v>82</v>
          </cell>
          <cell r="U220">
            <v>93</v>
          </cell>
          <cell r="V220">
            <v>100</v>
          </cell>
        </row>
        <row r="221">
          <cell r="E221">
            <v>0</v>
          </cell>
          <cell r="F221">
            <v>0</v>
          </cell>
          <cell r="G221">
            <v>0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  <cell r="N221">
            <v>0</v>
          </cell>
          <cell r="O221">
            <v>0</v>
          </cell>
          <cell r="P221">
            <v>0</v>
          </cell>
          <cell r="Q221">
            <v>0</v>
          </cell>
          <cell r="R221">
            <v>0</v>
          </cell>
          <cell r="S221">
            <v>0</v>
          </cell>
          <cell r="T221">
            <v>0</v>
          </cell>
          <cell r="U221">
            <v>0</v>
          </cell>
          <cell r="V221">
            <v>0</v>
          </cell>
        </row>
        <row r="222">
          <cell r="E222">
            <v>98000</v>
          </cell>
          <cell r="F222">
            <v>102000</v>
          </cell>
          <cell r="G222">
            <v>107000</v>
          </cell>
          <cell r="H222">
            <v>108000</v>
          </cell>
          <cell r="I222">
            <v>105000</v>
          </cell>
          <cell r="J222">
            <v>86000</v>
          </cell>
          <cell r="K222">
            <v>107000</v>
          </cell>
          <cell r="L222">
            <v>110000</v>
          </cell>
          <cell r="M222">
            <v>110000</v>
          </cell>
          <cell r="N222">
            <v>104000</v>
          </cell>
          <cell r="O222">
            <v>114000</v>
          </cell>
          <cell r="P222">
            <v>114000</v>
          </cell>
          <cell r="Q222">
            <v>125000</v>
          </cell>
          <cell r="R222">
            <v>140000</v>
          </cell>
          <cell r="S222">
            <v>134000</v>
          </cell>
          <cell r="T222">
            <v>113480</v>
          </cell>
          <cell r="U222">
            <v>140355</v>
          </cell>
          <cell r="V222">
            <v>104129</v>
          </cell>
        </row>
        <row r="223">
          <cell r="E223">
            <v>0</v>
          </cell>
          <cell r="F223">
            <v>0</v>
          </cell>
          <cell r="G223">
            <v>0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  <cell r="N223">
            <v>0</v>
          </cell>
          <cell r="O223">
            <v>0</v>
          </cell>
          <cell r="P223">
            <v>0</v>
          </cell>
          <cell r="Q223">
            <v>0</v>
          </cell>
          <cell r="R223">
            <v>0</v>
          </cell>
          <cell r="S223">
            <v>0</v>
          </cell>
          <cell r="T223">
            <v>0</v>
          </cell>
          <cell r="U223">
            <v>0</v>
          </cell>
          <cell r="V223">
            <v>0</v>
          </cell>
        </row>
        <row r="224">
          <cell r="E224" t="str">
            <v>na</v>
          </cell>
          <cell r="F224" t="str">
            <v>na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  <cell r="T224">
            <v>0</v>
          </cell>
          <cell r="U224">
            <v>0</v>
          </cell>
          <cell r="V224">
            <v>0</v>
          </cell>
        </row>
        <row r="225">
          <cell r="E225">
            <v>3080230</v>
          </cell>
          <cell r="F225">
            <v>3178700</v>
          </cell>
          <cell r="G225">
            <v>3120963</v>
          </cell>
          <cell r="H225">
            <v>3084166</v>
          </cell>
          <cell r="I225">
            <v>3006046</v>
          </cell>
          <cell r="J225">
            <v>3076728</v>
          </cell>
          <cell r="K225">
            <v>3145469</v>
          </cell>
          <cell r="L225">
            <v>3081706</v>
          </cell>
          <cell r="M225">
            <v>3054747</v>
          </cell>
          <cell r="N225">
            <v>3095400</v>
          </cell>
          <cell r="O225">
            <v>3107403</v>
          </cell>
          <cell r="P225">
            <v>3122243</v>
          </cell>
          <cell r="Q225">
            <v>3097909</v>
          </cell>
          <cell r="R225">
            <v>2975129</v>
          </cell>
          <cell r="S225">
            <v>3016979</v>
          </cell>
          <cell r="T225">
            <v>3079816</v>
          </cell>
          <cell r="U225">
            <v>3062380</v>
          </cell>
          <cell r="V225">
            <v>2956840</v>
          </cell>
        </row>
        <row r="226">
          <cell r="E226">
            <v>297110</v>
          </cell>
          <cell r="F226">
            <v>300957</v>
          </cell>
          <cell r="G226">
            <v>244241</v>
          </cell>
          <cell r="H226">
            <v>254437</v>
          </cell>
          <cell r="I226">
            <v>253073</v>
          </cell>
          <cell r="J226">
            <v>291098</v>
          </cell>
          <cell r="K226">
            <v>306345</v>
          </cell>
          <cell r="L226">
            <v>322427</v>
          </cell>
          <cell r="M226">
            <v>307169</v>
          </cell>
          <cell r="N226">
            <v>316886</v>
          </cell>
          <cell r="O226">
            <v>312780</v>
          </cell>
          <cell r="P226">
            <v>298096</v>
          </cell>
          <cell r="Q226">
            <v>302734</v>
          </cell>
          <cell r="R226">
            <v>328644</v>
          </cell>
          <cell r="S226">
            <v>275234</v>
          </cell>
          <cell r="T226">
            <v>301419</v>
          </cell>
          <cell r="U226">
            <v>309886</v>
          </cell>
          <cell r="V226">
            <v>258674</v>
          </cell>
        </row>
        <row r="227">
          <cell r="E227">
            <v>8388</v>
          </cell>
          <cell r="F227">
            <v>9343</v>
          </cell>
          <cell r="G227">
            <v>8081</v>
          </cell>
          <cell r="H227">
            <v>11222</v>
          </cell>
          <cell r="I227">
            <v>8767</v>
          </cell>
          <cell r="J227">
            <v>29934</v>
          </cell>
          <cell r="K227">
            <v>25644</v>
          </cell>
          <cell r="L227">
            <v>33113</v>
          </cell>
          <cell r="M227">
            <v>9824</v>
          </cell>
          <cell r="N227">
            <v>4394</v>
          </cell>
          <cell r="O227">
            <v>6413</v>
          </cell>
          <cell r="P227">
            <v>19421</v>
          </cell>
          <cell r="Q227">
            <v>26203</v>
          </cell>
          <cell r="R227">
            <v>31877</v>
          </cell>
          <cell r="S227">
            <v>33059</v>
          </cell>
          <cell r="T227">
            <v>19812</v>
          </cell>
          <cell r="U227">
            <v>10417</v>
          </cell>
          <cell r="V227">
            <v>43645</v>
          </cell>
        </row>
        <row r="228">
          <cell r="E228">
            <v>23568</v>
          </cell>
          <cell r="F228">
            <v>23568</v>
          </cell>
          <cell r="G228">
            <v>23568</v>
          </cell>
          <cell r="H228">
            <v>23568</v>
          </cell>
          <cell r="I228">
            <v>23568</v>
          </cell>
          <cell r="J228">
            <v>23568</v>
          </cell>
          <cell r="K228">
            <v>23568</v>
          </cell>
          <cell r="L228">
            <v>23568</v>
          </cell>
          <cell r="M228">
            <v>23568</v>
          </cell>
          <cell r="N228">
            <v>23568</v>
          </cell>
          <cell r="O228">
            <v>23568</v>
          </cell>
          <cell r="P228">
            <v>23568</v>
          </cell>
          <cell r="Q228">
            <v>23568</v>
          </cell>
          <cell r="R228">
            <v>23568</v>
          </cell>
          <cell r="S228">
            <v>23568</v>
          </cell>
          <cell r="T228">
            <v>23568</v>
          </cell>
          <cell r="U228">
            <v>23026</v>
          </cell>
          <cell r="V228">
            <v>23070</v>
          </cell>
        </row>
        <row r="229">
          <cell r="E229">
            <v>262036</v>
          </cell>
          <cell r="F229">
            <v>280102</v>
          </cell>
          <cell r="G229">
            <v>283929</v>
          </cell>
          <cell r="H229">
            <v>308077</v>
          </cell>
          <cell r="I229">
            <v>314702</v>
          </cell>
          <cell r="J229">
            <v>251730</v>
          </cell>
          <cell r="K229">
            <v>294274</v>
          </cell>
          <cell r="L229">
            <v>247414</v>
          </cell>
          <cell r="M229">
            <v>244336</v>
          </cell>
          <cell r="N229">
            <v>274859</v>
          </cell>
          <cell r="O229">
            <v>288361</v>
          </cell>
          <cell r="P229">
            <v>313451</v>
          </cell>
          <cell r="Q229">
            <v>292194</v>
          </cell>
          <cell r="R229">
            <v>252418</v>
          </cell>
          <cell r="S229">
            <v>305497</v>
          </cell>
          <cell r="T229">
            <v>277113</v>
          </cell>
          <cell r="U229">
            <v>291792</v>
          </cell>
          <cell r="V229">
            <v>290390</v>
          </cell>
        </row>
        <row r="230">
          <cell r="E230">
            <v>849383</v>
          </cell>
          <cell r="F230">
            <v>978821</v>
          </cell>
          <cell r="G230">
            <v>948782</v>
          </cell>
          <cell r="H230">
            <v>937557</v>
          </cell>
          <cell r="I230">
            <v>850920</v>
          </cell>
          <cell r="J230">
            <v>866176</v>
          </cell>
          <cell r="K230">
            <v>931961</v>
          </cell>
          <cell r="L230">
            <v>908883</v>
          </cell>
          <cell r="M230">
            <v>925943</v>
          </cell>
          <cell r="N230">
            <v>898578</v>
          </cell>
          <cell r="O230">
            <v>872417</v>
          </cell>
          <cell r="P230">
            <v>905108</v>
          </cell>
          <cell r="Q230">
            <v>875910</v>
          </cell>
          <cell r="R230">
            <v>819696</v>
          </cell>
          <cell r="S230">
            <v>856115</v>
          </cell>
          <cell r="T230">
            <v>899626</v>
          </cell>
          <cell r="U230">
            <v>875891</v>
          </cell>
          <cell r="V230">
            <v>872358</v>
          </cell>
        </row>
        <row r="231">
          <cell r="E231">
            <v>16552</v>
          </cell>
          <cell r="F231">
            <v>19761</v>
          </cell>
          <cell r="G231">
            <v>25276</v>
          </cell>
          <cell r="H231">
            <v>19604</v>
          </cell>
          <cell r="I231">
            <v>19541</v>
          </cell>
          <cell r="J231">
            <v>17087</v>
          </cell>
          <cell r="K231">
            <v>19560</v>
          </cell>
          <cell r="L231">
            <v>18871</v>
          </cell>
          <cell r="M231">
            <v>19424</v>
          </cell>
          <cell r="N231">
            <v>19849</v>
          </cell>
          <cell r="O231">
            <v>18937</v>
          </cell>
          <cell r="P231">
            <v>17974</v>
          </cell>
          <cell r="Q231">
            <v>16500</v>
          </cell>
          <cell r="R231">
            <v>16538</v>
          </cell>
          <cell r="S231">
            <v>16642</v>
          </cell>
          <cell r="T231">
            <v>17486</v>
          </cell>
          <cell r="U231">
            <v>18343</v>
          </cell>
          <cell r="V231">
            <v>19774</v>
          </cell>
        </row>
        <row r="232">
          <cell r="E232">
            <v>145194</v>
          </cell>
          <cell r="F232">
            <v>148265</v>
          </cell>
          <cell r="G232">
            <v>148069</v>
          </cell>
          <cell r="H232">
            <v>152750</v>
          </cell>
          <cell r="I232">
            <v>133627</v>
          </cell>
          <cell r="J232">
            <v>137968</v>
          </cell>
          <cell r="K232">
            <v>143226</v>
          </cell>
          <cell r="L232">
            <v>125534</v>
          </cell>
          <cell r="M232">
            <v>138245</v>
          </cell>
          <cell r="N232">
            <v>153854</v>
          </cell>
          <cell r="O232">
            <v>162272</v>
          </cell>
          <cell r="P232">
            <v>140936</v>
          </cell>
          <cell r="Q232">
            <v>135457</v>
          </cell>
          <cell r="R232">
            <v>111783</v>
          </cell>
          <cell r="S232">
            <v>155818</v>
          </cell>
          <cell r="T232">
            <v>143641</v>
          </cell>
          <cell r="U232">
            <v>150650</v>
          </cell>
          <cell r="V232">
            <v>91082</v>
          </cell>
        </row>
        <row r="233">
          <cell r="E233">
            <v>110044</v>
          </cell>
          <cell r="F233">
            <v>94214</v>
          </cell>
          <cell r="G233">
            <v>96655</v>
          </cell>
          <cell r="H233">
            <v>96847</v>
          </cell>
          <cell r="I233">
            <v>96766</v>
          </cell>
          <cell r="J233">
            <v>102238</v>
          </cell>
          <cell r="K233">
            <v>106314</v>
          </cell>
          <cell r="L233">
            <v>105898</v>
          </cell>
          <cell r="M233">
            <v>101002</v>
          </cell>
          <cell r="N233">
            <v>104693</v>
          </cell>
          <cell r="O233">
            <v>106320</v>
          </cell>
          <cell r="P233">
            <v>105432</v>
          </cell>
          <cell r="Q233">
            <v>100610</v>
          </cell>
          <cell r="R233">
            <v>110249</v>
          </cell>
          <cell r="S233">
            <v>106201</v>
          </cell>
          <cell r="T233">
            <v>97559</v>
          </cell>
          <cell r="U233">
            <v>90012</v>
          </cell>
          <cell r="V233">
            <v>91232</v>
          </cell>
        </row>
        <row r="234">
          <cell r="E234">
            <v>250155</v>
          </cell>
          <cell r="F234">
            <v>206127</v>
          </cell>
          <cell r="G234">
            <v>214407</v>
          </cell>
          <cell r="H234">
            <v>186852</v>
          </cell>
          <cell r="I234">
            <v>232110</v>
          </cell>
          <cell r="J234">
            <v>263745</v>
          </cell>
          <cell r="K234">
            <v>275360</v>
          </cell>
          <cell r="L234">
            <v>247917</v>
          </cell>
          <cell r="M234">
            <v>258557</v>
          </cell>
          <cell r="N234">
            <v>251723</v>
          </cell>
          <cell r="O234">
            <v>269812</v>
          </cell>
          <cell r="P234">
            <v>249056</v>
          </cell>
          <cell r="Q234">
            <v>272900</v>
          </cell>
          <cell r="R234">
            <v>252827</v>
          </cell>
          <cell r="S234">
            <v>260525</v>
          </cell>
          <cell r="T234">
            <v>254063</v>
          </cell>
          <cell r="U234">
            <v>263624</v>
          </cell>
          <cell r="V234">
            <v>248479</v>
          </cell>
        </row>
        <row r="235">
          <cell r="E235">
            <v>98469</v>
          </cell>
          <cell r="F235">
            <v>97439</v>
          </cell>
          <cell r="G235">
            <v>107962</v>
          </cell>
          <cell r="H235">
            <v>103122</v>
          </cell>
          <cell r="I235">
            <v>101935</v>
          </cell>
          <cell r="J235">
            <v>105717</v>
          </cell>
          <cell r="K235">
            <v>132310</v>
          </cell>
          <cell r="L235">
            <v>131208</v>
          </cell>
          <cell r="M235">
            <v>130561</v>
          </cell>
          <cell r="N235">
            <v>140889</v>
          </cell>
          <cell r="O235">
            <v>122266</v>
          </cell>
          <cell r="P235">
            <v>119046</v>
          </cell>
          <cell r="Q235">
            <v>106283</v>
          </cell>
          <cell r="R235">
            <v>99291</v>
          </cell>
          <cell r="S235">
            <v>29871</v>
          </cell>
          <cell r="T235">
            <v>106998</v>
          </cell>
          <cell r="U235">
            <v>87754</v>
          </cell>
          <cell r="V235">
            <v>77835</v>
          </cell>
        </row>
        <row r="236">
          <cell r="E236">
            <v>0</v>
          </cell>
          <cell r="F236">
            <v>0</v>
          </cell>
          <cell r="G236">
            <v>0</v>
          </cell>
          <cell r="H236">
            <v>0</v>
          </cell>
          <cell r="I236">
            <v>0</v>
          </cell>
          <cell r="J236">
            <v>0</v>
          </cell>
          <cell r="K236">
            <v>0</v>
          </cell>
          <cell r="L236">
            <v>0</v>
          </cell>
          <cell r="M236">
            <v>0</v>
          </cell>
          <cell r="N236">
            <v>0</v>
          </cell>
          <cell r="O236">
            <v>0</v>
          </cell>
          <cell r="P236">
            <v>0</v>
          </cell>
          <cell r="Q236">
            <v>0</v>
          </cell>
          <cell r="R236">
            <v>0</v>
          </cell>
          <cell r="S236">
            <v>0</v>
          </cell>
          <cell r="T236">
            <v>0</v>
          </cell>
          <cell r="U236">
            <v>0</v>
          </cell>
          <cell r="V236">
            <v>0</v>
          </cell>
        </row>
        <row r="237">
          <cell r="E237">
            <v>0</v>
          </cell>
          <cell r="F237">
            <v>0</v>
          </cell>
          <cell r="G237">
            <v>0</v>
          </cell>
          <cell r="H237">
            <v>0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  <cell r="M237">
            <v>0</v>
          </cell>
          <cell r="N237">
            <v>0</v>
          </cell>
          <cell r="O237">
            <v>0</v>
          </cell>
          <cell r="P237">
            <v>0</v>
          </cell>
          <cell r="Q237">
            <v>0</v>
          </cell>
          <cell r="R237">
            <v>0</v>
          </cell>
          <cell r="S237">
            <v>0</v>
          </cell>
          <cell r="T237">
            <v>0</v>
          </cell>
          <cell r="U237">
            <v>0</v>
          </cell>
          <cell r="V237">
            <v>0</v>
          </cell>
        </row>
        <row r="238">
          <cell r="E238">
            <v>0</v>
          </cell>
          <cell r="F238">
            <v>0</v>
          </cell>
          <cell r="G238">
            <v>0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  <cell r="N238">
            <v>0</v>
          </cell>
          <cell r="O238">
            <v>0</v>
          </cell>
          <cell r="P238">
            <v>0</v>
          </cell>
          <cell r="Q238">
            <v>0</v>
          </cell>
          <cell r="R238">
            <v>0</v>
          </cell>
          <cell r="S238">
            <v>0</v>
          </cell>
          <cell r="T238">
            <v>0</v>
          </cell>
          <cell r="U238">
            <v>0</v>
          </cell>
          <cell r="V238">
            <v>0</v>
          </cell>
        </row>
        <row r="239">
          <cell r="E239">
            <v>0</v>
          </cell>
          <cell r="F239">
            <v>0</v>
          </cell>
          <cell r="G239">
            <v>0</v>
          </cell>
          <cell r="H239">
            <v>0</v>
          </cell>
          <cell r="I239">
            <v>0</v>
          </cell>
          <cell r="J239">
            <v>0</v>
          </cell>
          <cell r="K239">
            <v>0</v>
          </cell>
          <cell r="L239">
            <v>0</v>
          </cell>
          <cell r="M239">
            <v>0</v>
          </cell>
          <cell r="N239">
            <v>0</v>
          </cell>
          <cell r="O239">
            <v>0</v>
          </cell>
          <cell r="P239">
            <v>0</v>
          </cell>
          <cell r="Q239">
            <v>0</v>
          </cell>
          <cell r="R239">
            <v>0</v>
          </cell>
          <cell r="S239">
            <v>0</v>
          </cell>
          <cell r="T239">
            <v>0</v>
          </cell>
          <cell r="U239">
            <v>0</v>
          </cell>
          <cell r="V239">
            <v>0</v>
          </cell>
        </row>
        <row r="240">
          <cell r="E240">
            <v>75748</v>
          </cell>
          <cell r="F240">
            <v>78436</v>
          </cell>
          <cell r="G240">
            <v>73529</v>
          </cell>
          <cell r="H240">
            <v>73432</v>
          </cell>
          <cell r="I240">
            <v>71528</v>
          </cell>
          <cell r="J240">
            <v>77876</v>
          </cell>
          <cell r="K240">
            <v>15665</v>
          </cell>
          <cell r="L240">
            <v>0</v>
          </cell>
          <cell r="M240">
            <v>0</v>
          </cell>
          <cell r="N240">
            <v>5</v>
          </cell>
          <cell r="O240">
            <v>55080</v>
          </cell>
          <cell r="P240">
            <v>55483</v>
          </cell>
          <cell r="Q240">
            <v>64050</v>
          </cell>
          <cell r="R240">
            <v>57862</v>
          </cell>
          <cell r="S240">
            <v>69483</v>
          </cell>
          <cell r="T240">
            <v>52735</v>
          </cell>
          <cell r="U240">
            <v>59096</v>
          </cell>
          <cell r="V240">
            <v>63170</v>
          </cell>
        </row>
        <row r="241">
          <cell r="E241">
            <v>119224</v>
          </cell>
          <cell r="F241">
            <v>127842</v>
          </cell>
          <cell r="G241">
            <v>124488</v>
          </cell>
          <cell r="H241">
            <v>115795</v>
          </cell>
          <cell r="I241">
            <v>90283</v>
          </cell>
          <cell r="J241">
            <v>114891</v>
          </cell>
          <cell r="K241">
            <v>130953</v>
          </cell>
          <cell r="L241">
            <v>149005</v>
          </cell>
          <cell r="M241">
            <v>120501</v>
          </cell>
          <cell r="N241">
            <v>137134</v>
          </cell>
          <cell r="O241">
            <v>112104</v>
          </cell>
          <cell r="P241">
            <v>84988</v>
          </cell>
          <cell r="Q241">
            <v>88165</v>
          </cell>
          <cell r="R241">
            <v>139125</v>
          </cell>
          <cell r="S241">
            <v>97712</v>
          </cell>
          <cell r="T241">
            <v>124845</v>
          </cell>
          <cell r="U241">
            <v>111815</v>
          </cell>
          <cell r="V241">
            <v>142605</v>
          </cell>
        </row>
        <row r="242">
          <cell r="E242">
            <v>324078</v>
          </cell>
          <cell r="F242">
            <v>362644</v>
          </cell>
          <cell r="G242">
            <v>322735</v>
          </cell>
          <cell r="H242">
            <v>326720</v>
          </cell>
          <cell r="I242">
            <v>327320</v>
          </cell>
          <cell r="J242">
            <v>299130</v>
          </cell>
          <cell r="K242">
            <v>282584</v>
          </cell>
          <cell r="L242">
            <v>300117</v>
          </cell>
          <cell r="M242">
            <v>321210</v>
          </cell>
          <cell r="N242">
            <v>319733</v>
          </cell>
          <cell r="O242">
            <v>305270</v>
          </cell>
          <cell r="P242">
            <v>318527</v>
          </cell>
          <cell r="Q242">
            <v>306742</v>
          </cell>
          <cell r="R242">
            <v>300275</v>
          </cell>
          <cell r="S242">
            <v>313278</v>
          </cell>
          <cell r="T242">
            <v>304925</v>
          </cell>
          <cell r="U242">
            <v>326666</v>
          </cell>
          <cell r="V242">
            <v>303002</v>
          </cell>
        </row>
        <row r="243">
          <cell r="E243">
            <v>72956</v>
          </cell>
          <cell r="F243">
            <v>72956</v>
          </cell>
          <cell r="G243">
            <v>72956</v>
          </cell>
          <cell r="H243">
            <v>72956</v>
          </cell>
          <cell r="I243">
            <v>71299</v>
          </cell>
          <cell r="J243">
            <v>72956</v>
          </cell>
          <cell r="K243">
            <v>72956</v>
          </cell>
          <cell r="L243">
            <v>72956</v>
          </cell>
          <cell r="M243">
            <v>72956</v>
          </cell>
          <cell r="N243">
            <v>72956</v>
          </cell>
          <cell r="O243">
            <v>72956</v>
          </cell>
          <cell r="P243">
            <v>72956</v>
          </cell>
          <cell r="Q243">
            <v>72956</v>
          </cell>
          <cell r="R243">
            <v>72956</v>
          </cell>
          <cell r="S243">
            <v>72956</v>
          </cell>
          <cell r="T243">
            <v>72232</v>
          </cell>
          <cell r="U243">
            <v>61565</v>
          </cell>
          <cell r="V243">
            <v>48710</v>
          </cell>
        </row>
        <row r="244">
          <cell r="E244">
            <v>149155</v>
          </cell>
          <cell r="F244">
            <v>144826</v>
          </cell>
          <cell r="G244">
            <v>148154</v>
          </cell>
          <cell r="H244">
            <v>142546</v>
          </cell>
          <cell r="I244">
            <v>145682</v>
          </cell>
          <cell r="J244">
            <v>140239</v>
          </cell>
          <cell r="K244">
            <v>140875</v>
          </cell>
          <cell r="L244">
            <v>145820</v>
          </cell>
          <cell r="M244">
            <v>145482</v>
          </cell>
          <cell r="N244">
            <v>145684</v>
          </cell>
          <cell r="O244">
            <v>146585</v>
          </cell>
          <cell r="P244">
            <v>145535</v>
          </cell>
          <cell r="Q244">
            <v>141949</v>
          </cell>
          <cell r="R244">
            <v>138752</v>
          </cell>
          <cell r="S244">
            <v>145809</v>
          </cell>
          <cell r="T244">
            <v>146921</v>
          </cell>
          <cell r="U244">
            <v>140901</v>
          </cell>
          <cell r="V244">
            <v>150343</v>
          </cell>
        </row>
        <row r="245">
          <cell r="E245">
            <v>156848</v>
          </cell>
          <cell r="F245">
            <v>136848</v>
          </cell>
          <cell r="G245">
            <v>136846</v>
          </cell>
          <cell r="H245">
            <v>136130</v>
          </cell>
          <cell r="I245">
            <v>136259</v>
          </cell>
          <cell r="J245">
            <v>145541</v>
          </cell>
          <cell r="K245">
            <v>134559</v>
          </cell>
          <cell r="L245">
            <v>145224</v>
          </cell>
          <cell r="M245">
            <v>134371</v>
          </cell>
          <cell r="N245">
            <v>133203</v>
          </cell>
          <cell r="O245">
            <v>131606</v>
          </cell>
          <cell r="P245">
            <v>128745</v>
          </cell>
          <cell r="Q245">
            <v>149034</v>
          </cell>
          <cell r="R245">
            <v>129359</v>
          </cell>
          <cell r="S245">
            <v>126132</v>
          </cell>
          <cell r="T245">
            <v>130299</v>
          </cell>
          <cell r="U245">
            <v>113646</v>
          </cell>
          <cell r="V245">
            <v>108926</v>
          </cell>
        </row>
        <row r="246">
          <cell r="E246">
            <v>121322</v>
          </cell>
          <cell r="F246">
            <v>96551</v>
          </cell>
          <cell r="G246">
            <v>141285</v>
          </cell>
          <cell r="H246">
            <v>122551</v>
          </cell>
          <cell r="I246">
            <v>128666</v>
          </cell>
          <cell r="J246">
            <v>136834</v>
          </cell>
          <cell r="K246">
            <v>109315</v>
          </cell>
          <cell r="L246">
            <v>103751</v>
          </cell>
          <cell r="M246">
            <v>101598</v>
          </cell>
          <cell r="N246">
            <v>97392</v>
          </cell>
          <cell r="O246">
            <v>100656</v>
          </cell>
          <cell r="P246">
            <v>123921</v>
          </cell>
          <cell r="Q246">
            <v>122654</v>
          </cell>
          <cell r="R246">
            <v>89909</v>
          </cell>
          <cell r="S246">
            <v>129079</v>
          </cell>
          <cell r="T246">
            <v>106574</v>
          </cell>
          <cell r="U246">
            <v>127296</v>
          </cell>
          <cell r="V246">
            <v>123545</v>
          </cell>
        </row>
        <row r="247">
          <cell r="E247">
            <v>5490970</v>
          </cell>
          <cell r="F247">
            <v>6380686</v>
          </cell>
          <cell r="G247">
            <v>7147739</v>
          </cell>
          <cell r="H247">
            <v>7108962</v>
          </cell>
          <cell r="I247">
            <v>7023269</v>
          </cell>
          <cell r="J247">
            <v>7063628</v>
          </cell>
          <cell r="K247">
            <v>7116102</v>
          </cell>
          <cell r="L247">
            <v>6829545</v>
          </cell>
          <cell r="M247">
            <v>6901956</v>
          </cell>
          <cell r="N247">
            <v>6975614</v>
          </cell>
          <cell r="O247">
            <v>7143728</v>
          </cell>
          <cell r="P247">
            <v>7151535</v>
          </cell>
          <cell r="Q247">
            <v>7181267</v>
          </cell>
          <cell r="R247">
            <v>6979412</v>
          </cell>
          <cell r="S247">
            <v>6921295</v>
          </cell>
          <cell r="T247">
            <v>7025992</v>
          </cell>
          <cell r="U247">
            <v>7040467</v>
          </cell>
          <cell r="V247">
            <v>6963957</v>
          </cell>
        </row>
        <row r="248">
          <cell r="E248">
            <v>0</v>
          </cell>
          <cell r="F248">
            <v>243434</v>
          </cell>
          <cell r="G248">
            <v>236599</v>
          </cell>
          <cell r="H248">
            <v>214980</v>
          </cell>
          <cell r="I248">
            <v>211766</v>
          </cell>
          <cell r="J248">
            <v>221103</v>
          </cell>
          <cell r="K248">
            <v>238911</v>
          </cell>
          <cell r="L248">
            <v>240506</v>
          </cell>
          <cell r="M248">
            <v>243969</v>
          </cell>
          <cell r="N248">
            <v>232474</v>
          </cell>
          <cell r="O248">
            <v>214838</v>
          </cell>
          <cell r="P248">
            <v>232123</v>
          </cell>
          <cell r="Q248">
            <v>231207</v>
          </cell>
          <cell r="R248">
            <v>237986</v>
          </cell>
          <cell r="S248">
            <v>248866</v>
          </cell>
          <cell r="T248">
            <v>235690</v>
          </cell>
          <cell r="U248">
            <v>235549</v>
          </cell>
          <cell r="V248">
            <v>226092</v>
          </cell>
        </row>
        <row r="249">
          <cell r="E249" t="str">
            <v>na</v>
          </cell>
          <cell r="F249">
            <v>437</v>
          </cell>
          <cell r="G249">
            <v>450</v>
          </cell>
          <cell r="H249">
            <v>446</v>
          </cell>
          <cell r="I249">
            <v>692</v>
          </cell>
          <cell r="J249">
            <v>957</v>
          </cell>
          <cell r="K249">
            <v>1302</v>
          </cell>
          <cell r="L249">
            <v>1402</v>
          </cell>
          <cell r="M249">
            <v>1425</v>
          </cell>
          <cell r="N249">
            <v>1537</v>
          </cell>
          <cell r="O249">
            <v>1205</v>
          </cell>
          <cell r="P249">
            <v>1184</v>
          </cell>
          <cell r="Q249">
            <v>1084</v>
          </cell>
          <cell r="R249">
            <v>1153</v>
          </cell>
          <cell r="S249">
            <v>453</v>
          </cell>
          <cell r="T249">
            <v>1083</v>
          </cell>
          <cell r="U249">
            <v>911</v>
          </cell>
          <cell r="V249">
            <v>927</v>
          </cell>
        </row>
        <row r="250">
          <cell r="E250" t="str">
            <v>na</v>
          </cell>
          <cell r="F250">
            <v>11199</v>
          </cell>
          <cell r="G250">
            <v>5770</v>
          </cell>
          <cell r="H250">
            <v>0</v>
          </cell>
          <cell r="I250">
            <v>7695</v>
          </cell>
          <cell r="J250">
            <v>11927</v>
          </cell>
          <cell r="K250">
            <v>14430</v>
          </cell>
          <cell r="L250">
            <v>4997</v>
          </cell>
          <cell r="M250">
            <v>2262</v>
          </cell>
          <cell r="N250">
            <v>2351</v>
          </cell>
          <cell r="O250">
            <v>12118</v>
          </cell>
          <cell r="P250">
            <v>14534</v>
          </cell>
          <cell r="Q250">
            <v>8042</v>
          </cell>
          <cell r="R250">
            <v>7881</v>
          </cell>
          <cell r="S250">
            <v>8644</v>
          </cell>
          <cell r="T250">
            <v>8257</v>
          </cell>
          <cell r="U250">
            <v>8571</v>
          </cell>
          <cell r="V250">
            <v>8372</v>
          </cell>
        </row>
        <row r="251">
          <cell r="E251" t="str">
            <v>na</v>
          </cell>
          <cell r="F251">
            <v>3390</v>
          </cell>
          <cell r="G251">
            <v>3851</v>
          </cell>
          <cell r="H251">
            <v>4004</v>
          </cell>
          <cell r="I251">
            <v>4107</v>
          </cell>
          <cell r="J251">
            <v>4259</v>
          </cell>
          <cell r="K251">
            <v>3976</v>
          </cell>
          <cell r="L251">
            <v>3909</v>
          </cell>
          <cell r="M251">
            <v>4796</v>
          </cell>
          <cell r="N251">
            <v>6091</v>
          </cell>
          <cell r="O251">
            <v>4101</v>
          </cell>
          <cell r="P251">
            <v>3902</v>
          </cell>
          <cell r="Q251">
            <v>3906</v>
          </cell>
          <cell r="R251">
            <v>3791</v>
          </cell>
          <cell r="S251">
            <v>3801</v>
          </cell>
          <cell r="T251">
            <v>4391</v>
          </cell>
          <cell r="U251">
            <v>11046</v>
          </cell>
          <cell r="V251">
            <v>3322</v>
          </cell>
        </row>
        <row r="252">
          <cell r="E252" t="str">
            <v>na</v>
          </cell>
          <cell r="F252">
            <v>1115</v>
          </cell>
          <cell r="G252">
            <v>1147</v>
          </cell>
          <cell r="H252">
            <v>1056</v>
          </cell>
          <cell r="I252">
            <v>987</v>
          </cell>
          <cell r="J252">
            <v>1007</v>
          </cell>
          <cell r="K252">
            <v>1093</v>
          </cell>
          <cell r="L252">
            <v>1242</v>
          </cell>
          <cell r="M252">
            <v>1038</v>
          </cell>
          <cell r="N252">
            <v>1182</v>
          </cell>
          <cell r="O252">
            <v>1102</v>
          </cell>
          <cell r="P252">
            <v>1071</v>
          </cell>
          <cell r="Q252">
            <v>1076</v>
          </cell>
          <cell r="R252">
            <v>1136</v>
          </cell>
          <cell r="S252">
            <v>1055</v>
          </cell>
          <cell r="T252">
            <v>1150</v>
          </cell>
          <cell r="U252">
            <v>1107</v>
          </cell>
          <cell r="V252">
            <v>872</v>
          </cell>
        </row>
        <row r="253">
          <cell r="E253" t="str">
            <v>na</v>
          </cell>
          <cell r="F253">
            <v>227293</v>
          </cell>
          <cell r="G253">
            <v>225381</v>
          </cell>
          <cell r="H253">
            <v>209474</v>
          </cell>
          <cell r="I253">
            <v>198285</v>
          </cell>
          <cell r="J253">
            <v>202953</v>
          </cell>
          <cell r="K253">
            <v>218110</v>
          </cell>
          <cell r="L253">
            <v>228956</v>
          </cell>
          <cell r="M253">
            <v>234448</v>
          </cell>
          <cell r="N253">
            <v>221313</v>
          </cell>
          <cell r="O253">
            <v>196312</v>
          </cell>
          <cell r="P253">
            <v>211432</v>
          </cell>
          <cell r="Q253">
            <v>217099</v>
          </cell>
          <cell r="R253">
            <v>224025</v>
          </cell>
          <cell r="S253">
            <v>234913</v>
          </cell>
          <cell r="T253">
            <v>220809</v>
          </cell>
          <cell r="U253">
            <v>213914</v>
          </cell>
          <cell r="V253">
            <v>212599</v>
          </cell>
        </row>
        <row r="254">
          <cell r="E254">
            <v>100000</v>
          </cell>
          <cell r="F254">
            <v>100000</v>
          </cell>
          <cell r="G254">
            <v>100000</v>
          </cell>
          <cell r="H254">
            <v>100000</v>
          </cell>
          <cell r="I254">
            <v>100000</v>
          </cell>
          <cell r="J254">
            <v>100000</v>
          </cell>
          <cell r="K254">
            <v>89000</v>
          </cell>
          <cell r="L254">
            <v>90000</v>
          </cell>
          <cell r="M254">
            <v>90000</v>
          </cell>
          <cell r="N254">
            <v>99000</v>
          </cell>
          <cell r="O254">
            <v>100000</v>
          </cell>
          <cell r="P254">
            <v>100000</v>
          </cell>
          <cell r="Q254">
            <v>93000</v>
          </cell>
          <cell r="R254">
            <v>85000</v>
          </cell>
          <cell r="S254">
            <v>100000</v>
          </cell>
          <cell r="T254">
            <v>96769</v>
          </cell>
          <cell r="U254">
            <v>84710</v>
          </cell>
          <cell r="V254">
            <v>94387</v>
          </cell>
        </row>
        <row r="255">
          <cell r="E255">
            <v>422272</v>
          </cell>
          <cell r="F255">
            <v>425568</v>
          </cell>
          <cell r="G255">
            <v>455339</v>
          </cell>
          <cell r="H255">
            <v>455657</v>
          </cell>
          <cell r="I255">
            <v>451398</v>
          </cell>
          <cell r="J255">
            <v>466623</v>
          </cell>
          <cell r="K255">
            <v>420846</v>
          </cell>
          <cell r="L255">
            <v>252438</v>
          </cell>
          <cell r="M255">
            <v>299909</v>
          </cell>
          <cell r="N255">
            <v>304881</v>
          </cell>
          <cell r="O255">
            <v>304109</v>
          </cell>
          <cell r="P255">
            <v>286472</v>
          </cell>
          <cell r="Q255">
            <v>282299</v>
          </cell>
          <cell r="R255">
            <v>372190</v>
          </cell>
          <cell r="S255">
            <v>341284</v>
          </cell>
          <cell r="T255">
            <v>323029</v>
          </cell>
          <cell r="U255">
            <v>355696</v>
          </cell>
          <cell r="V255">
            <v>397885</v>
          </cell>
        </row>
        <row r="256">
          <cell r="E256">
            <v>2751586</v>
          </cell>
          <cell r="F256">
            <v>2754601</v>
          </cell>
          <cell r="G256">
            <v>2770944</v>
          </cell>
          <cell r="H256">
            <v>2771375</v>
          </cell>
          <cell r="I256">
            <v>2678539</v>
          </cell>
          <cell r="J256">
            <v>2679377</v>
          </cell>
          <cell r="K256">
            <v>2767287</v>
          </cell>
          <cell r="L256">
            <v>2782413</v>
          </cell>
          <cell r="M256">
            <v>2776424</v>
          </cell>
          <cell r="N256">
            <v>2723191</v>
          </cell>
          <cell r="O256">
            <v>2773078</v>
          </cell>
          <cell r="P256">
            <v>2783505</v>
          </cell>
          <cell r="Q256">
            <v>2790498</v>
          </cell>
          <cell r="R256">
            <v>2594001</v>
          </cell>
          <cell r="S256">
            <v>2698134</v>
          </cell>
          <cell r="T256">
            <v>2742874</v>
          </cell>
          <cell r="U256">
            <v>2716527</v>
          </cell>
          <cell r="V256">
            <v>2594495</v>
          </cell>
        </row>
        <row r="257">
          <cell r="E257">
            <v>851673</v>
          </cell>
          <cell r="F257">
            <v>845677</v>
          </cell>
          <cell r="G257">
            <v>856696</v>
          </cell>
          <cell r="H257">
            <v>808355</v>
          </cell>
          <cell r="I257">
            <v>806141</v>
          </cell>
          <cell r="J257">
            <v>788236</v>
          </cell>
          <cell r="K257">
            <v>803684</v>
          </cell>
          <cell r="L257">
            <v>812225</v>
          </cell>
          <cell r="M257">
            <v>831701</v>
          </cell>
          <cell r="N257">
            <v>797208</v>
          </cell>
          <cell r="O257">
            <v>795843</v>
          </cell>
          <cell r="P257">
            <v>792659</v>
          </cell>
          <cell r="Q257">
            <v>789843</v>
          </cell>
          <cell r="R257">
            <v>789232</v>
          </cell>
          <cell r="S257">
            <v>785622</v>
          </cell>
          <cell r="T257">
            <v>798514</v>
          </cell>
          <cell r="U257">
            <v>830728</v>
          </cell>
          <cell r="V257">
            <v>837654</v>
          </cell>
        </row>
        <row r="258">
          <cell r="E258">
            <v>119224</v>
          </cell>
          <cell r="F258">
            <v>127842</v>
          </cell>
          <cell r="G258">
            <v>124488</v>
          </cell>
          <cell r="H258">
            <v>115795</v>
          </cell>
          <cell r="I258">
            <v>90283</v>
          </cell>
          <cell r="J258">
            <v>114891</v>
          </cell>
          <cell r="K258">
            <v>130953</v>
          </cell>
          <cell r="L258">
            <v>149005</v>
          </cell>
          <cell r="M258">
            <v>120501</v>
          </cell>
          <cell r="N258">
            <v>137134</v>
          </cell>
          <cell r="O258">
            <v>112104</v>
          </cell>
          <cell r="P258">
            <v>84988</v>
          </cell>
          <cell r="Q258">
            <v>88165</v>
          </cell>
          <cell r="R258">
            <v>139125</v>
          </cell>
          <cell r="S258">
            <v>97712</v>
          </cell>
          <cell r="T258">
            <v>124845</v>
          </cell>
          <cell r="U258">
            <v>111815</v>
          </cell>
          <cell r="V258">
            <v>142605</v>
          </cell>
        </row>
        <row r="259">
          <cell r="E259">
            <v>75748</v>
          </cell>
          <cell r="F259">
            <v>78436</v>
          </cell>
          <cell r="G259">
            <v>73529</v>
          </cell>
          <cell r="H259">
            <v>73432</v>
          </cell>
          <cell r="I259">
            <v>71528</v>
          </cell>
          <cell r="J259">
            <v>77876</v>
          </cell>
          <cell r="K259">
            <v>15665</v>
          </cell>
          <cell r="L259">
            <v>0</v>
          </cell>
          <cell r="M259">
            <v>0</v>
          </cell>
          <cell r="N259">
            <v>5</v>
          </cell>
          <cell r="O259">
            <v>55080</v>
          </cell>
          <cell r="P259">
            <v>55483</v>
          </cell>
          <cell r="Q259">
            <v>64050</v>
          </cell>
          <cell r="R259">
            <v>57862</v>
          </cell>
          <cell r="S259">
            <v>69483</v>
          </cell>
          <cell r="T259">
            <v>52735</v>
          </cell>
          <cell r="U259">
            <v>59096</v>
          </cell>
          <cell r="V259">
            <v>63170</v>
          </cell>
        </row>
        <row r="260">
          <cell r="E260">
            <v>324078</v>
          </cell>
          <cell r="F260">
            <v>362644</v>
          </cell>
          <cell r="G260">
            <v>322735</v>
          </cell>
          <cell r="H260">
            <v>326720</v>
          </cell>
          <cell r="I260">
            <v>327320</v>
          </cell>
          <cell r="J260">
            <v>299130</v>
          </cell>
          <cell r="K260">
            <v>282584</v>
          </cell>
          <cell r="L260">
            <v>300117</v>
          </cell>
          <cell r="M260">
            <v>321210</v>
          </cell>
          <cell r="N260">
            <v>319733</v>
          </cell>
          <cell r="O260">
            <v>305270</v>
          </cell>
          <cell r="P260">
            <v>318527</v>
          </cell>
          <cell r="Q260">
            <v>306742</v>
          </cell>
          <cell r="R260">
            <v>300275</v>
          </cell>
          <cell r="S260">
            <v>313278</v>
          </cell>
          <cell r="T260">
            <v>304925</v>
          </cell>
          <cell r="U260">
            <v>326666</v>
          </cell>
          <cell r="V260">
            <v>303002</v>
          </cell>
        </row>
        <row r="261">
          <cell r="E261">
            <v>156848</v>
          </cell>
          <cell r="F261">
            <v>136848</v>
          </cell>
          <cell r="G261">
            <v>136846</v>
          </cell>
          <cell r="H261">
            <v>136130</v>
          </cell>
          <cell r="I261">
            <v>136259</v>
          </cell>
          <cell r="J261">
            <v>145541</v>
          </cell>
          <cell r="K261">
            <v>134559</v>
          </cell>
          <cell r="L261">
            <v>145224</v>
          </cell>
          <cell r="M261">
            <v>134371</v>
          </cell>
          <cell r="N261">
            <v>133203</v>
          </cell>
          <cell r="O261">
            <v>131606</v>
          </cell>
          <cell r="P261">
            <v>128745</v>
          </cell>
          <cell r="Q261">
            <v>149034</v>
          </cell>
          <cell r="R261">
            <v>129359</v>
          </cell>
          <cell r="S261">
            <v>126132</v>
          </cell>
          <cell r="T261">
            <v>130299</v>
          </cell>
          <cell r="U261">
            <v>113646</v>
          </cell>
          <cell r="V261">
            <v>108926</v>
          </cell>
        </row>
        <row r="262">
          <cell r="E262">
            <v>149155</v>
          </cell>
          <cell r="F262">
            <v>144826</v>
          </cell>
          <cell r="G262">
            <v>148154</v>
          </cell>
          <cell r="H262">
            <v>142546</v>
          </cell>
          <cell r="I262">
            <v>145682</v>
          </cell>
          <cell r="J262">
            <v>140239</v>
          </cell>
          <cell r="K262">
            <v>140875</v>
          </cell>
          <cell r="L262">
            <v>145820</v>
          </cell>
          <cell r="M262">
            <v>145482</v>
          </cell>
          <cell r="N262">
            <v>145684</v>
          </cell>
          <cell r="O262">
            <v>146585</v>
          </cell>
          <cell r="P262">
            <v>145535</v>
          </cell>
          <cell r="Q262">
            <v>141949</v>
          </cell>
          <cell r="R262">
            <v>138752</v>
          </cell>
          <cell r="S262">
            <v>145809</v>
          </cell>
          <cell r="T262">
            <v>146921</v>
          </cell>
          <cell r="U262">
            <v>140901</v>
          </cell>
          <cell r="V262">
            <v>150343</v>
          </cell>
        </row>
        <row r="263">
          <cell r="E263">
            <v>121322</v>
          </cell>
          <cell r="F263">
            <v>96551</v>
          </cell>
          <cell r="G263">
            <v>141285</v>
          </cell>
          <cell r="H263">
            <v>122551</v>
          </cell>
          <cell r="I263">
            <v>128666</v>
          </cell>
          <cell r="J263">
            <v>136834</v>
          </cell>
          <cell r="K263">
            <v>109315</v>
          </cell>
          <cell r="L263">
            <v>103751</v>
          </cell>
          <cell r="M263">
            <v>101598</v>
          </cell>
          <cell r="N263">
            <v>97392</v>
          </cell>
          <cell r="O263">
            <v>100656</v>
          </cell>
          <cell r="P263">
            <v>123921</v>
          </cell>
          <cell r="Q263">
            <v>122654</v>
          </cell>
          <cell r="R263">
            <v>89909</v>
          </cell>
          <cell r="S263">
            <v>129079</v>
          </cell>
          <cell r="T263">
            <v>106574</v>
          </cell>
          <cell r="U263">
            <v>127296</v>
          </cell>
          <cell r="V263">
            <v>123545</v>
          </cell>
        </row>
        <row r="264">
          <cell r="E264">
            <v>72956</v>
          </cell>
          <cell r="F264">
            <v>72956</v>
          </cell>
          <cell r="G264">
            <v>72956</v>
          </cell>
          <cell r="H264">
            <v>72956</v>
          </cell>
          <cell r="I264">
            <v>71299</v>
          </cell>
          <cell r="J264">
            <v>72956</v>
          </cell>
          <cell r="K264">
            <v>72956</v>
          </cell>
          <cell r="L264">
            <v>72956</v>
          </cell>
          <cell r="M264">
            <v>72956</v>
          </cell>
          <cell r="N264">
            <v>72956</v>
          </cell>
          <cell r="O264">
            <v>72956</v>
          </cell>
          <cell r="P264">
            <v>72956</v>
          </cell>
          <cell r="Q264">
            <v>72956</v>
          </cell>
          <cell r="R264">
            <v>72956</v>
          </cell>
          <cell r="S264">
            <v>72956</v>
          </cell>
          <cell r="T264">
            <v>72232</v>
          </cell>
          <cell r="U264">
            <v>61565</v>
          </cell>
          <cell r="V264">
            <v>48710</v>
          </cell>
        </row>
        <row r="265">
          <cell r="E265">
            <v>-69378</v>
          </cell>
          <cell r="F265">
            <v>-82873</v>
          </cell>
          <cell r="G265">
            <v>-87862</v>
          </cell>
          <cell r="H265">
            <v>-118878</v>
          </cell>
          <cell r="I265">
            <v>-133895</v>
          </cell>
          <cell r="J265">
            <v>-114082</v>
          </cell>
          <cell r="K265">
            <v>-19526</v>
          </cell>
          <cell r="L265">
            <v>-8394</v>
          </cell>
          <cell r="M265">
            <v>-11041</v>
          </cell>
          <cell r="N265">
            <v>-64995</v>
          </cell>
          <cell r="O265">
            <v>-89264</v>
          </cell>
          <cell r="P265">
            <v>-94264</v>
          </cell>
          <cell r="Q265">
            <v>-103078</v>
          </cell>
          <cell r="R265">
            <v>-92108</v>
          </cell>
          <cell r="S265">
            <v>-78467</v>
          </cell>
          <cell r="T265">
            <v>-97530</v>
          </cell>
          <cell r="U265">
            <v>-113477</v>
          </cell>
          <cell r="V265">
            <v>-98325</v>
          </cell>
        </row>
        <row r="266">
          <cell r="E266">
            <v>-281684</v>
          </cell>
          <cell r="F266">
            <v>-274712</v>
          </cell>
          <cell r="G266">
            <v>-301921</v>
          </cell>
          <cell r="H266">
            <v>-294547</v>
          </cell>
          <cell r="I266">
            <v>-268856</v>
          </cell>
          <cell r="J266">
            <v>-290925</v>
          </cell>
          <cell r="K266">
            <v>-264272</v>
          </cell>
          <cell r="L266">
            <v>-314337</v>
          </cell>
          <cell r="M266">
            <v>-280965</v>
          </cell>
          <cell r="N266">
            <v>-286883</v>
          </cell>
          <cell r="O266">
            <v>-289838</v>
          </cell>
          <cell r="P266">
            <v>-283238</v>
          </cell>
          <cell r="Q266">
            <v>-309545</v>
          </cell>
          <cell r="R266">
            <v>-255697</v>
          </cell>
          <cell r="S266">
            <v>-302610</v>
          </cell>
          <cell r="T266">
            <v>-284822</v>
          </cell>
          <cell r="U266">
            <v>-274937</v>
          </cell>
          <cell r="V266">
            <v>-275630</v>
          </cell>
        </row>
        <row r="267">
          <cell r="E267">
            <v>108114</v>
          </cell>
          <cell r="F267">
            <v>120572</v>
          </cell>
          <cell r="G267">
            <v>158611</v>
          </cell>
          <cell r="H267">
            <v>151002</v>
          </cell>
          <cell r="I267">
            <v>150323</v>
          </cell>
          <cell r="J267">
            <v>89946</v>
          </cell>
          <cell r="K267">
            <v>84775</v>
          </cell>
          <cell r="L267">
            <v>143480</v>
          </cell>
          <cell r="M267">
            <v>157135</v>
          </cell>
          <cell r="N267">
            <v>145104</v>
          </cell>
          <cell r="O267">
            <v>154516</v>
          </cell>
          <cell r="P267">
            <v>145288</v>
          </cell>
          <cell r="Q267">
            <v>164432</v>
          </cell>
          <cell r="R267">
            <v>136330</v>
          </cell>
          <cell r="S267">
            <v>141869</v>
          </cell>
          <cell r="T267">
            <v>151195</v>
          </cell>
          <cell r="U267">
            <v>183785</v>
          </cell>
          <cell r="V267">
            <v>178258</v>
          </cell>
        </row>
        <row r="268">
          <cell r="E268">
            <v>0</v>
          </cell>
          <cell r="F268">
            <v>0</v>
          </cell>
          <cell r="G268">
            <v>0</v>
          </cell>
          <cell r="H268">
            <v>0</v>
          </cell>
          <cell r="I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  <cell r="N268">
            <v>0</v>
          </cell>
          <cell r="O268">
            <v>0</v>
          </cell>
          <cell r="P268">
            <v>0</v>
          </cell>
          <cell r="Q268">
            <v>0</v>
          </cell>
          <cell r="R268">
            <v>0</v>
          </cell>
          <cell r="S268">
            <v>0</v>
          </cell>
          <cell r="T268">
            <v>167</v>
          </cell>
          <cell r="U268">
            <v>1487</v>
          </cell>
          <cell r="V268">
            <v>256</v>
          </cell>
        </row>
        <row r="269">
          <cell r="E269">
            <v>75290</v>
          </cell>
          <cell r="F269">
            <v>62587</v>
          </cell>
          <cell r="G269">
            <v>67875</v>
          </cell>
          <cell r="H269">
            <v>80648</v>
          </cell>
          <cell r="I269">
            <v>87532</v>
          </cell>
          <cell r="J269">
            <v>115830</v>
          </cell>
          <cell r="K269">
            <v>115800</v>
          </cell>
          <cell r="L269">
            <v>74603</v>
          </cell>
          <cell r="M269">
            <v>70454</v>
          </cell>
          <cell r="N269">
            <v>97875</v>
          </cell>
          <cell r="O269">
            <v>96172</v>
          </cell>
          <cell r="P269">
            <v>94718</v>
          </cell>
          <cell r="Q269">
            <v>92484</v>
          </cell>
          <cell r="R269">
            <v>72469</v>
          </cell>
          <cell r="S269">
            <v>70381</v>
          </cell>
          <cell r="T269">
            <v>90973</v>
          </cell>
          <cell r="U269">
            <v>92885</v>
          </cell>
          <cell r="V269">
            <v>92794</v>
          </cell>
        </row>
        <row r="270">
          <cell r="E270">
            <v>995487</v>
          </cell>
          <cell r="F270">
            <v>1079455</v>
          </cell>
          <cell r="G270">
            <v>1180194</v>
          </cell>
          <cell r="H270">
            <v>1177743</v>
          </cell>
          <cell r="I270">
            <v>1164490</v>
          </cell>
          <cell r="J270">
            <v>1145215</v>
          </cell>
          <cell r="K270">
            <v>1085453</v>
          </cell>
          <cell r="L270">
            <v>1128250</v>
          </cell>
          <cell r="M270">
            <v>1124806</v>
          </cell>
          <cell r="N270">
            <v>1167743</v>
          </cell>
          <cell r="O270">
            <v>1168471</v>
          </cell>
          <cell r="P270">
            <v>1169577</v>
          </cell>
          <cell r="Q270">
            <v>1124608</v>
          </cell>
          <cell r="R270">
            <v>1087161</v>
          </cell>
          <cell r="S270">
            <v>1070061</v>
          </cell>
          <cell r="T270">
            <v>1144797</v>
          </cell>
          <cell r="U270">
            <v>1142191</v>
          </cell>
          <cell r="V270">
            <v>1138267</v>
          </cell>
        </row>
        <row r="271">
          <cell r="E271">
            <v>126132</v>
          </cell>
          <cell r="F271">
            <v>131846</v>
          </cell>
          <cell r="G271">
            <v>130196</v>
          </cell>
          <cell r="H271">
            <v>129940</v>
          </cell>
          <cell r="I271">
            <v>129785</v>
          </cell>
          <cell r="J271">
            <v>135000</v>
          </cell>
          <cell r="K271">
            <v>135000</v>
          </cell>
          <cell r="L271">
            <v>135000</v>
          </cell>
          <cell r="M271">
            <v>135000</v>
          </cell>
          <cell r="N271">
            <v>135000</v>
          </cell>
          <cell r="O271">
            <v>123308</v>
          </cell>
          <cell r="P271">
            <v>124385</v>
          </cell>
          <cell r="Q271">
            <v>117628</v>
          </cell>
          <cell r="R271">
            <v>120640</v>
          </cell>
          <cell r="S271">
            <v>129407</v>
          </cell>
          <cell r="T271">
            <v>127873</v>
          </cell>
          <cell r="U271">
            <v>113119</v>
          </cell>
          <cell r="V271">
            <v>113759</v>
          </cell>
        </row>
        <row r="272">
          <cell r="E272">
            <v>96355</v>
          </cell>
          <cell r="F272">
            <v>95609</v>
          </cell>
          <cell r="G272">
            <v>96831</v>
          </cell>
          <cell r="H272">
            <v>94897</v>
          </cell>
          <cell r="I272">
            <v>94797</v>
          </cell>
          <cell r="J272">
            <v>79565</v>
          </cell>
          <cell r="K272">
            <v>60471</v>
          </cell>
          <cell r="L272">
            <v>79565</v>
          </cell>
          <cell r="M272">
            <v>76122</v>
          </cell>
          <cell r="N272">
            <v>81499</v>
          </cell>
          <cell r="O272">
            <v>102125</v>
          </cell>
          <cell r="P272">
            <v>102125</v>
          </cell>
          <cell r="Q272">
            <v>102125</v>
          </cell>
          <cell r="R272">
            <v>102124</v>
          </cell>
          <cell r="S272">
            <v>100190</v>
          </cell>
          <cell r="T272">
            <v>95794</v>
          </cell>
          <cell r="U272">
            <v>102510</v>
          </cell>
          <cell r="V272">
            <v>109557</v>
          </cell>
        </row>
        <row r="273">
          <cell r="E273">
            <v>535000</v>
          </cell>
          <cell r="F273">
            <v>537000</v>
          </cell>
          <cell r="G273">
            <v>535000</v>
          </cell>
          <cell r="H273">
            <v>535000</v>
          </cell>
          <cell r="I273">
            <v>522000</v>
          </cell>
          <cell r="J273">
            <v>539000</v>
          </cell>
          <cell r="K273">
            <v>527000</v>
          </cell>
          <cell r="L273">
            <v>521000</v>
          </cell>
          <cell r="M273">
            <v>521000</v>
          </cell>
          <cell r="N273">
            <v>559000</v>
          </cell>
          <cell r="O273">
            <v>553000</v>
          </cell>
          <cell r="P273">
            <v>553000</v>
          </cell>
          <cell r="Q273">
            <v>513000</v>
          </cell>
          <cell r="R273">
            <v>475000</v>
          </cell>
          <cell r="S273">
            <v>452000</v>
          </cell>
          <cell r="T273">
            <v>529880</v>
          </cell>
          <cell r="U273">
            <v>549839</v>
          </cell>
          <cell r="V273">
            <v>529226</v>
          </cell>
        </row>
        <row r="274">
          <cell r="E274" t="str">
            <v>na</v>
          </cell>
          <cell r="F274" t="str">
            <v>na</v>
          </cell>
          <cell r="G274">
            <v>103167</v>
          </cell>
          <cell r="H274">
            <v>102906</v>
          </cell>
          <cell r="I274">
            <v>102908</v>
          </cell>
          <cell r="J274">
            <v>76650</v>
          </cell>
          <cell r="K274">
            <v>77982</v>
          </cell>
          <cell r="L274">
            <v>77685</v>
          </cell>
          <cell r="M274">
            <v>77684</v>
          </cell>
          <cell r="N274">
            <v>77244</v>
          </cell>
          <cell r="O274">
            <v>75038</v>
          </cell>
          <cell r="P274">
            <v>75067</v>
          </cell>
          <cell r="Q274">
            <v>76855</v>
          </cell>
          <cell r="R274">
            <v>74397</v>
          </cell>
          <cell r="S274">
            <v>73464</v>
          </cell>
          <cell r="T274">
            <v>77450</v>
          </cell>
          <cell r="U274">
            <v>60917</v>
          </cell>
          <cell r="V274">
            <v>76596</v>
          </cell>
        </row>
        <row r="275">
          <cell r="E275">
            <v>238000</v>
          </cell>
          <cell r="F275">
            <v>315000</v>
          </cell>
          <cell r="G275">
            <v>315000</v>
          </cell>
          <cell r="H275">
            <v>315000</v>
          </cell>
          <cell r="I275">
            <v>315000</v>
          </cell>
          <cell r="J275">
            <v>315000</v>
          </cell>
          <cell r="K275">
            <v>285000</v>
          </cell>
          <cell r="L275">
            <v>315000</v>
          </cell>
          <cell r="M275">
            <v>315000</v>
          </cell>
          <cell r="N275">
            <v>315000</v>
          </cell>
          <cell r="O275">
            <v>315000</v>
          </cell>
          <cell r="P275">
            <v>315000</v>
          </cell>
          <cell r="Q275">
            <v>315000</v>
          </cell>
          <cell r="R275">
            <v>315000</v>
          </cell>
          <cell r="S275">
            <v>315000</v>
          </cell>
          <cell r="T275">
            <v>313800</v>
          </cell>
          <cell r="U275">
            <v>315806</v>
          </cell>
          <cell r="V275">
            <v>309129</v>
          </cell>
        </row>
        <row r="276">
          <cell r="E276">
            <v>926576</v>
          </cell>
          <cell r="F276">
            <v>922524</v>
          </cell>
          <cell r="G276">
            <v>921182</v>
          </cell>
          <cell r="H276">
            <v>841342</v>
          </cell>
          <cell r="I276">
            <v>841863</v>
          </cell>
          <cell r="J276">
            <v>833529</v>
          </cell>
          <cell r="K276">
            <v>934011</v>
          </cell>
          <cell r="L276">
            <v>932840</v>
          </cell>
          <cell r="M276">
            <v>923112</v>
          </cell>
          <cell r="N276">
            <v>933866</v>
          </cell>
          <cell r="O276">
            <v>938205</v>
          </cell>
          <cell r="P276">
            <v>932336</v>
          </cell>
          <cell r="Q276">
            <v>935742</v>
          </cell>
          <cell r="R276">
            <v>933335</v>
          </cell>
          <cell r="S276">
            <v>929721</v>
          </cell>
          <cell r="T276">
            <v>913935</v>
          </cell>
          <cell r="U276">
            <v>912280</v>
          </cell>
          <cell r="V276">
            <v>898926</v>
          </cell>
        </row>
        <row r="277">
          <cell r="E277">
            <v>403136</v>
          </cell>
          <cell r="F277">
            <v>417199</v>
          </cell>
          <cell r="G277">
            <v>399272</v>
          </cell>
          <cell r="H277">
            <v>369349</v>
          </cell>
          <cell r="I277">
            <v>362764</v>
          </cell>
          <cell r="J277">
            <v>376626</v>
          </cell>
          <cell r="K277">
            <v>452225</v>
          </cell>
          <cell r="L277">
            <v>382198</v>
          </cell>
          <cell r="M277">
            <v>472902</v>
          </cell>
          <cell r="N277">
            <v>461595</v>
          </cell>
          <cell r="O277">
            <v>458398</v>
          </cell>
          <cell r="P277">
            <v>456708</v>
          </cell>
          <cell r="Q277">
            <v>451457</v>
          </cell>
          <cell r="R277">
            <v>465489</v>
          </cell>
          <cell r="S277">
            <v>457885</v>
          </cell>
          <cell r="T277">
            <v>426741</v>
          </cell>
          <cell r="U277">
            <v>417293</v>
          </cell>
          <cell r="V277">
            <v>389937</v>
          </cell>
        </row>
        <row r="278">
          <cell r="E278">
            <v>62553</v>
          </cell>
          <cell r="F278">
            <v>62183</v>
          </cell>
          <cell r="G278">
            <v>62421</v>
          </cell>
          <cell r="H278">
            <v>62421</v>
          </cell>
          <cell r="I278">
            <v>62333</v>
          </cell>
          <cell r="J278">
            <v>62421</v>
          </cell>
          <cell r="K278">
            <v>62421</v>
          </cell>
          <cell r="L278">
            <v>62416</v>
          </cell>
          <cell r="M278">
            <v>62321</v>
          </cell>
          <cell r="N278">
            <v>62352</v>
          </cell>
          <cell r="O278">
            <v>62297</v>
          </cell>
          <cell r="P278">
            <v>62323</v>
          </cell>
          <cell r="Q278">
            <v>62284</v>
          </cell>
          <cell r="R278">
            <v>62351</v>
          </cell>
          <cell r="S278">
            <v>62289</v>
          </cell>
          <cell r="T278">
            <v>61543</v>
          </cell>
          <cell r="U278">
            <v>63501</v>
          </cell>
          <cell r="V278">
            <v>59393</v>
          </cell>
        </row>
        <row r="279">
          <cell r="E279">
            <v>68535</v>
          </cell>
          <cell r="F279">
            <v>71541</v>
          </cell>
          <cell r="G279">
            <v>71541</v>
          </cell>
          <cell r="H279">
            <v>68535</v>
          </cell>
          <cell r="I279">
            <v>71541</v>
          </cell>
          <cell r="J279">
            <v>71541</v>
          </cell>
          <cell r="K279">
            <v>71541</v>
          </cell>
          <cell r="L279">
            <v>70806</v>
          </cell>
          <cell r="M279">
            <v>77341</v>
          </cell>
          <cell r="N279">
            <v>71541</v>
          </cell>
          <cell r="O279">
            <v>71541</v>
          </cell>
          <cell r="P279">
            <v>71541</v>
          </cell>
          <cell r="Q279">
            <v>74041</v>
          </cell>
          <cell r="R279">
            <v>74498</v>
          </cell>
          <cell r="S279">
            <v>71541</v>
          </cell>
          <cell r="T279">
            <v>71074</v>
          </cell>
          <cell r="U279">
            <v>76334</v>
          </cell>
          <cell r="V279">
            <v>54519</v>
          </cell>
        </row>
        <row r="280">
          <cell r="E280">
            <v>78000</v>
          </cell>
          <cell r="F280">
            <v>80000</v>
          </cell>
          <cell r="G280">
            <v>79999</v>
          </cell>
          <cell r="H280">
            <v>79999</v>
          </cell>
          <cell r="I280">
            <v>79999</v>
          </cell>
          <cell r="J280">
            <v>79000</v>
          </cell>
          <cell r="K280">
            <v>75000</v>
          </cell>
          <cell r="L280">
            <v>67000</v>
          </cell>
          <cell r="M280">
            <v>67000</v>
          </cell>
          <cell r="N280">
            <v>73000</v>
          </cell>
          <cell r="O280">
            <v>79000</v>
          </cell>
          <cell r="P280">
            <v>79000</v>
          </cell>
          <cell r="Q280">
            <v>79000</v>
          </cell>
          <cell r="R280">
            <v>79000</v>
          </cell>
          <cell r="S280">
            <v>79000</v>
          </cell>
          <cell r="T280">
            <v>78283</v>
          </cell>
          <cell r="U280">
            <v>85465</v>
          </cell>
          <cell r="V280">
            <v>89489</v>
          </cell>
        </row>
        <row r="281">
          <cell r="E281">
            <v>97468</v>
          </cell>
          <cell r="F281">
            <v>106147</v>
          </cell>
          <cell r="G281">
            <v>107147</v>
          </cell>
          <cell r="H281">
            <v>107147</v>
          </cell>
          <cell r="I281">
            <v>107147</v>
          </cell>
          <cell r="J281">
            <v>101280</v>
          </cell>
          <cell r="K281">
            <v>104969</v>
          </cell>
          <cell r="L281">
            <v>102606</v>
          </cell>
          <cell r="M281">
            <v>104969</v>
          </cell>
          <cell r="N281">
            <v>104086</v>
          </cell>
          <cell r="O281">
            <v>104086</v>
          </cell>
          <cell r="P281">
            <v>104067</v>
          </cell>
          <cell r="Q281">
            <v>104969</v>
          </cell>
          <cell r="R281">
            <v>104969</v>
          </cell>
          <cell r="S281">
            <v>104969</v>
          </cell>
          <cell r="T281">
            <v>103873</v>
          </cell>
          <cell r="U281">
            <v>101589</v>
          </cell>
          <cell r="V281">
            <v>95725</v>
          </cell>
        </row>
        <row r="282">
          <cell r="E282">
            <v>77393</v>
          </cell>
          <cell r="F282">
            <v>59175</v>
          </cell>
          <cell r="G282">
            <v>81687</v>
          </cell>
          <cell r="H282">
            <v>54872</v>
          </cell>
          <cell r="I282">
            <v>60123</v>
          </cell>
          <cell r="J282">
            <v>41183</v>
          </cell>
          <cell r="K282">
            <v>76834</v>
          </cell>
          <cell r="L282">
            <v>86597</v>
          </cell>
          <cell r="M282">
            <v>67817</v>
          </cell>
          <cell r="N282">
            <v>79627</v>
          </cell>
          <cell r="O282">
            <v>77942</v>
          </cell>
          <cell r="P282">
            <v>72036</v>
          </cell>
          <cell r="Q282">
            <v>72825</v>
          </cell>
          <cell r="R282">
            <v>69344</v>
          </cell>
          <cell r="S282">
            <v>68736</v>
          </cell>
          <cell r="T282">
            <v>67176</v>
          </cell>
          <cell r="U282">
            <v>54519</v>
          </cell>
          <cell r="V282">
            <v>73843</v>
          </cell>
        </row>
        <row r="283">
          <cell r="E283">
            <v>43878</v>
          </cell>
          <cell r="F283">
            <v>33741</v>
          </cell>
          <cell r="G283">
            <v>40615</v>
          </cell>
          <cell r="H283">
            <v>23445</v>
          </cell>
          <cell r="I283">
            <v>23445</v>
          </cell>
          <cell r="J283">
            <v>27388</v>
          </cell>
          <cell r="K283">
            <v>39874</v>
          </cell>
          <cell r="L283">
            <v>93100</v>
          </cell>
          <cell r="M283">
            <v>32553</v>
          </cell>
          <cell r="N283">
            <v>34825</v>
          </cell>
          <cell r="O283">
            <v>38365</v>
          </cell>
          <cell r="P283">
            <v>39076</v>
          </cell>
          <cell r="Q283">
            <v>38767</v>
          </cell>
          <cell r="R283">
            <v>38975</v>
          </cell>
          <cell r="S283">
            <v>37798</v>
          </cell>
          <cell r="T283">
            <v>43929</v>
          </cell>
          <cell r="U283">
            <v>48828</v>
          </cell>
          <cell r="V283">
            <v>81342</v>
          </cell>
        </row>
        <row r="284">
          <cell r="E284">
            <v>66113</v>
          </cell>
          <cell r="F284">
            <v>67038</v>
          </cell>
          <cell r="G284">
            <v>67000</v>
          </cell>
          <cell r="H284">
            <v>64074</v>
          </cell>
          <cell r="I284">
            <v>63011</v>
          </cell>
          <cell r="J284">
            <v>58590</v>
          </cell>
          <cell r="K284">
            <v>32897</v>
          </cell>
          <cell r="L284">
            <v>60617</v>
          </cell>
          <cell r="M284">
            <v>30709</v>
          </cell>
          <cell r="N284">
            <v>36340</v>
          </cell>
          <cell r="O284">
            <v>36076</v>
          </cell>
          <cell r="P284">
            <v>37085</v>
          </cell>
          <cell r="Q284">
            <v>44899</v>
          </cell>
          <cell r="R284">
            <v>31209</v>
          </cell>
          <cell r="S284">
            <v>40003</v>
          </cell>
          <cell r="T284">
            <v>49867</v>
          </cell>
          <cell r="U284">
            <v>62690</v>
          </cell>
          <cell r="V284">
            <v>42964</v>
          </cell>
        </row>
        <row r="285">
          <cell r="E285">
            <v>29500</v>
          </cell>
          <cell r="F285">
            <v>25500</v>
          </cell>
          <cell r="G285">
            <v>11500</v>
          </cell>
          <cell r="H285">
            <v>11500</v>
          </cell>
          <cell r="I285">
            <v>11500</v>
          </cell>
          <cell r="J285">
            <v>15500</v>
          </cell>
          <cell r="K285">
            <v>18250</v>
          </cell>
          <cell r="L285">
            <v>7500</v>
          </cell>
          <cell r="M285">
            <v>7500</v>
          </cell>
          <cell r="N285">
            <v>10500</v>
          </cell>
          <cell r="O285">
            <v>10500</v>
          </cell>
          <cell r="P285">
            <v>10500</v>
          </cell>
          <cell r="Q285">
            <v>7500</v>
          </cell>
          <cell r="R285">
            <v>7500</v>
          </cell>
          <cell r="S285">
            <v>7500</v>
          </cell>
          <cell r="T285">
            <v>11449</v>
          </cell>
          <cell r="U285">
            <v>2061</v>
          </cell>
          <cell r="V285">
            <v>11714</v>
          </cell>
        </row>
        <row r="286">
          <cell r="E286">
            <v>6047594</v>
          </cell>
          <cell r="F286">
            <v>6371259</v>
          </cell>
          <cell r="G286">
            <v>6520954</v>
          </cell>
          <cell r="H286">
            <v>6369452</v>
          </cell>
          <cell r="I286">
            <v>6254197</v>
          </cell>
          <cell r="J286">
            <v>6234083</v>
          </cell>
          <cell r="K286">
            <v>6339192</v>
          </cell>
          <cell r="L286">
            <v>6238672</v>
          </cell>
          <cell r="M286">
            <v>6289921</v>
          </cell>
          <cell r="N286">
            <v>6258363</v>
          </cell>
          <cell r="O286">
            <v>6294544</v>
          </cell>
          <cell r="P286">
            <v>6296672</v>
          </cell>
          <cell r="Q286">
            <v>6247197</v>
          </cell>
          <cell r="R286">
            <v>6098905</v>
          </cell>
          <cell r="S286">
            <v>6173688</v>
          </cell>
          <cell r="T286">
            <v>6255608</v>
          </cell>
          <cell r="U286">
            <v>6277681</v>
          </cell>
          <cell r="V286">
            <v>6187706</v>
          </cell>
        </row>
        <row r="287">
          <cell r="E287">
            <v>265259</v>
          </cell>
          <cell r="F287">
            <v>270106</v>
          </cell>
          <cell r="G287">
            <v>283068</v>
          </cell>
          <cell r="H287">
            <v>305922</v>
          </cell>
          <cell r="I287">
            <v>311030</v>
          </cell>
          <cell r="J287">
            <v>314918</v>
          </cell>
          <cell r="K287">
            <v>299157</v>
          </cell>
          <cell r="L287">
            <v>169289</v>
          </cell>
          <cell r="M287">
            <v>258366</v>
          </cell>
          <cell r="N287">
            <v>212978</v>
          </cell>
          <cell r="O287">
            <v>273523</v>
          </cell>
          <cell r="P287">
            <v>306423</v>
          </cell>
          <cell r="Q287">
            <v>291748</v>
          </cell>
          <cell r="R287">
            <v>295346</v>
          </cell>
          <cell r="S287">
            <v>265130</v>
          </cell>
          <cell r="T287">
            <v>262148</v>
          </cell>
          <cell r="U287">
            <v>204090</v>
          </cell>
          <cell r="V287">
            <v>248168</v>
          </cell>
        </row>
        <row r="288">
          <cell r="E288">
            <v>81102</v>
          </cell>
          <cell r="F288">
            <v>113626</v>
          </cell>
          <cell r="G288">
            <v>125120</v>
          </cell>
          <cell r="H288">
            <v>92876</v>
          </cell>
          <cell r="I288">
            <v>96741</v>
          </cell>
          <cell r="J288">
            <v>137450</v>
          </cell>
          <cell r="K288">
            <v>143118</v>
          </cell>
          <cell r="L288">
            <v>112252</v>
          </cell>
          <cell r="M288">
            <v>141413</v>
          </cell>
          <cell r="N288">
            <v>148273</v>
          </cell>
          <cell r="O288">
            <v>131047</v>
          </cell>
          <cell r="P288">
            <v>119989</v>
          </cell>
          <cell r="Q288">
            <v>129018</v>
          </cell>
          <cell r="R288">
            <v>110075</v>
          </cell>
          <cell r="S288">
            <v>111175</v>
          </cell>
          <cell r="T288">
            <v>117157</v>
          </cell>
          <cell r="U288">
            <v>94119</v>
          </cell>
          <cell r="V288">
            <v>138283</v>
          </cell>
        </row>
        <row r="289">
          <cell r="E289">
            <v>0</v>
          </cell>
          <cell r="F289">
            <v>-2159</v>
          </cell>
          <cell r="G289">
            <v>-19949</v>
          </cell>
          <cell r="H289">
            <v>-2831</v>
          </cell>
          <cell r="I289">
            <v>-3423</v>
          </cell>
          <cell r="J289">
            <v>-5067</v>
          </cell>
          <cell r="K289">
            <v>-4233</v>
          </cell>
          <cell r="L289">
            <v>-33633</v>
          </cell>
          <cell r="M289">
            <v>0</v>
          </cell>
          <cell r="N289">
            <v>-473</v>
          </cell>
          <cell r="O289">
            <v>-2793</v>
          </cell>
          <cell r="P289">
            <v>0</v>
          </cell>
          <cell r="Q289">
            <v>-4291</v>
          </cell>
          <cell r="R289">
            <v>-3216</v>
          </cell>
          <cell r="S289">
            <v>-7932</v>
          </cell>
          <cell r="T289">
            <v>-14783</v>
          </cell>
          <cell r="U289">
            <v>-45348</v>
          </cell>
          <cell r="V289">
            <v>-24066</v>
          </cell>
        </row>
        <row r="290">
          <cell r="E290">
            <v>184157</v>
          </cell>
          <cell r="F290">
            <v>158639</v>
          </cell>
          <cell r="G290">
            <v>177897</v>
          </cell>
          <cell r="H290">
            <v>216705</v>
          </cell>
          <cell r="I290">
            <v>218540</v>
          </cell>
          <cell r="J290">
            <v>182535</v>
          </cell>
          <cell r="K290">
            <v>160272</v>
          </cell>
          <cell r="L290">
            <v>117027</v>
          </cell>
          <cell r="M290">
            <v>125398</v>
          </cell>
          <cell r="N290">
            <v>120673</v>
          </cell>
          <cell r="O290">
            <v>159701</v>
          </cell>
          <cell r="P290">
            <v>186434</v>
          </cell>
          <cell r="Q290">
            <v>167021</v>
          </cell>
          <cell r="R290">
            <v>188487</v>
          </cell>
          <cell r="S290">
            <v>161887</v>
          </cell>
          <cell r="T290">
            <v>164270</v>
          </cell>
          <cell r="U290">
            <v>180922</v>
          </cell>
          <cell r="V290">
            <v>151606</v>
          </cell>
        </row>
        <row r="291">
          <cell r="E291">
            <v>0</v>
          </cell>
          <cell r="F291">
            <v>0</v>
          </cell>
          <cell r="G291">
            <v>0</v>
          </cell>
          <cell r="H291">
            <v>-828</v>
          </cell>
          <cell r="I291">
            <v>-828</v>
          </cell>
          <cell r="J291">
            <v>0</v>
          </cell>
          <cell r="K291">
            <v>0</v>
          </cell>
          <cell r="L291">
            <v>-26357</v>
          </cell>
          <cell r="M291">
            <v>-8445</v>
          </cell>
          <cell r="N291">
            <v>-55495</v>
          </cell>
          <cell r="O291">
            <v>-14432</v>
          </cell>
          <cell r="P291">
            <v>0</v>
          </cell>
          <cell r="Q291">
            <v>0</v>
          </cell>
          <cell r="R291">
            <v>0</v>
          </cell>
          <cell r="S291">
            <v>0</v>
          </cell>
          <cell r="T291">
            <v>-4496</v>
          </cell>
          <cell r="U291">
            <v>-25603</v>
          </cell>
          <cell r="V291">
            <v>-17655</v>
          </cell>
        </row>
        <row r="292">
          <cell r="E292" t="str">
            <v>na</v>
          </cell>
          <cell r="F292" t="str">
            <v>na</v>
          </cell>
          <cell r="G292" t="str">
            <v>na</v>
          </cell>
          <cell r="H292" t="str">
            <v>na</v>
          </cell>
          <cell r="I292" t="str">
            <v>na</v>
          </cell>
          <cell r="J292" t="str">
            <v>na</v>
          </cell>
          <cell r="K292" t="str">
            <v>na</v>
          </cell>
          <cell r="L292" t="str">
            <v>na</v>
          </cell>
          <cell r="M292" t="str">
            <v>na</v>
          </cell>
          <cell r="N292" t="str">
            <v>na</v>
          </cell>
          <cell r="O292" t="str">
            <v>na</v>
          </cell>
          <cell r="P292" t="str">
            <v>na</v>
          </cell>
          <cell r="Q292" t="str">
            <v>na</v>
          </cell>
          <cell r="R292" t="str">
            <v>na</v>
          </cell>
          <cell r="S292" t="str">
            <v>na</v>
          </cell>
          <cell r="T292" t="str">
            <v>na</v>
          </cell>
        </row>
        <row r="293">
          <cell r="E293" t="str">
            <v>na</v>
          </cell>
          <cell r="F293" t="str">
            <v>na</v>
          </cell>
          <cell r="G293" t="str">
            <v>na</v>
          </cell>
          <cell r="H293" t="str">
            <v>na</v>
          </cell>
          <cell r="I293" t="str">
            <v>na</v>
          </cell>
          <cell r="J293" t="str">
            <v>na</v>
          </cell>
          <cell r="K293" t="str">
            <v>na</v>
          </cell>
          <cell r="L293" t="str">
            <v>na</v>
          </cell>
          <cell r="M293" t="str">
            <v>na</v>
          </cell>
          <cell r="N293" t="str">
            <v>na</v>
          </cell>
          <cell r="O293" t="str">
            <v>na</v>
          </cell>
          <cell r="P293" t="str">
            <v>na</v>
          </cell>
          <cell r="Q293" t="str">
            <v>na</v>
          </cell>
          <cell r="R293" t="str">
            <v>na</v>
          </cell>
          <cell r="S293" t="str">
            <v>na</v>
          </cell>
          <cell r="T293" t="str">
            <v>na</v>
          </cell>
        </row>
        <row r="294">
          <cell r="E294">
            <v>0</v>
          </cell>
          <cell r="F294">
            <v>0</v>
          </cell>
          <cell r="G294">
            <v>-44353</v>
          </cell>
          <cell r="H294">
            <v>31523</v>
          </cell>
          <cell r="I294">
            <v>203644</v>
          </cell>
          <cell r="J294">
            <v>152374</v>
          </cell>
          <cell r="K294">
            <v>150335</v>
          </cell>
          <cell r="L294">
            <v>222055</v>
          </cell>
          <cell r="M294">
            <v>236418</v>
          </cell>
          <cell r="N294">
            <v>234483</v>
          </cell>
          <cell r="O294">
            <v>246006</v>
          </cell>
          <cell r="P294">
            <v>258922</v>
          </cell>
          <cell r="Q294">
            <v>220102</v>
          </cell>
          <cell r="R294">
            <v>151635</v>
          </cell>
          <cell r="S294">
            <v>116112</v>
          </cell>
          <cell r="T294">
            <v>183388</v>
          </cell>
          <cell r="U294">
            <v>139766</v>
          </cell>
          <cell r="V294">
            <v>160608</v>
          </cell>
        </row>
        <row r="295">
          <cell r="E295" t="str">
            <v>na</v>
          </cell>
          <cell r="F295" t="str">
            <v>na</v>
          </cell>
          <cell r="G295" t="str">
            <v>na</v>
          </cell>
          <cell r="H295" t="str">
            <v>na</v>
          </cell>
          <cell r="I295">
            <v>43575</v>
          </cell>
          <cell r="J295">
            <v>7492</v>
          </cell>
          <cell r="K295">
            <v>22211</v>
          </cell>
          <cell r="L295">
            <v>46880</v>
          </cell>
          <cell r="M295">
            <v>48933</v>
          </cell>
          <cell r="N295">
            <v>43931</v>
          </cell>
          <cell r="O295">
            <v>50485</v>
          </cell>
          <cell r="P295">
            <v>59529</v>
          </cell>
          <cell r="Q295">
            <v>58462</v>
          </cell>
          <cell r="R295">
            <v>46755</v>
          </cell>
          <cell r="S295">
            <v>43476</v>
          </cell>
          <cell r="T295">
            <v>44768</v>
          </cell>
          <cell r="U295">
            <v>43214</v>
          </cell>
          <cell r="V295">
            <v>47008</v>
          </cell>
        </row>
        <row r="296">
          <cell r="E296" t="str">
            <v>na</v>
          </cell>
          <cell r="F296" t="str">
            <v>na</v>
          </cell>
          <cell r="G296" t="str">
            <v>na</v>
          </cell>
          <cell r="H296" t="str">
            <v>na</v>
          </cell>
          <cell r="I296">
            <v>0</v>
          </cell>
          <cell r="J296">
            <v>0</v>
          </cell>
          <cell r="K296">
            <v>-2</v>
          </cell>
          <cell r="L296">
            <v>-9497</v>
          </cell>
          <cell r="M296">
            <v>0</v>
          </cell>
          <cell r="N296">
            <v>0</v>
          </cell>
          <cell r="O296">
            <v>0</v>
          </cell>
          <cell r="P296">
            <v>0</v>
          </cell>
          <cell r="Q296">
            <v>-5544</v>
          </cell>
          <cell r="R296">
            <v>-18304</v>
          </cell>
          <cell r="S296">
            <v>-55</v>
          </cell>
          <cell r="T296">
            <v>-1520</v>
          </cell>
          <cell r="U296">
            <v>-1327</v>
          </cell>
          <cell r="V296">
            <v>-113</v>
          </cell>
        </row>
        <row r="297">
          <cell r="E297" t="str">
            <v>na</v>
          </cell>
          <cell r="F297" t="str">
            <v>na</v>
          </cell>
          <cell r="G297" t="str">
            <v>na</v>
          </cell>
          <cell r="H297" t="str">
            <v>na</v>
          </cell>
          <cell r="I297">
            <v>34815</v>
          </cell>
          <cell r="J297">
            <v>57172</v>
          </cell>
          <cell r="K297">
            <v>53136</v>
          </cell>
          <cell r="L297">
            <v>58978</v>
          </cell>
          <cell r="M297">
            <v>47399</v>
          </cell>
          <cell r="N297">
            <v>50455</v>
          </cell>
          <cell r="O297">
            <v>49875</v>
          </cell>
          <cell r="P297">
            <v>51261</v>
          </cell>
          <cell r="Q297">
            <v>47123</v>
          </cell>
          <cell r="R297">
            <v>49014</v>
          </cell>
          <cell r="S297">
            <v>0</v>
          </cell>
          <cell r="T297">
            <v>44589</v>
          </cell>
          <cell r="U297">
            <v>41473</v>
          </cell>
          <cell r="V297">
            <v>25011</v>
          </cell>
        </row>
        <row r="298">
          <cell r="E298" t="str">
            <v>na</v>
          </cell>
          <cell r="F298" t="str">
            <v>na</v>
          </cell>
          <cell r="G298" t="str">
            <v>na</v>
          </cell>
          <cell r="H298" t="str">
            <v>na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  <cell r="N298">
            <v>0</v>
          </cell>
          <cell r="O298">
            <v>0</v>
          </cell>
          <cell r="P298">
            <v>0</v>
          </cell>
          <cell r="Q298">
            <v>0</v>
          </cell>
          <cell r="R298">
            <v>0</v>
          </cell>
          <cell r="S298">
            <v>0</v>
          </cell>
          <cell r="T298">
            <v>0</v>
          </cell>
          <cell r="U298">
            <v>-1</v>
          </cell>
          <cell r="V298">
            <v>0</v>
          </cell>
        </row>
        <row r="299">
          <cell r="E299" t="str">
            <v>na</v>
          </cell>
          <cell r="F299" t="str">
            <v>na</v>
          </cell>
          <cell r="G299" t="str">
            <v>na</v>
          </cell>
          <cell r="H299" t="str">
            <v>na</v>
          </cell>
          <cell r="I299" t="str">
            <v>na</v>
          </cell>
          <cell r="J299" t="str">
            <v>na</v>
          </cell>
          <cell r="K299" t="str">
            <v>na</v>
          </cell>
          <cell r="L299" t="str">
            <v>na</v>
          </cell>
          <cell r="M299" t="str">
            <v>na</v>
          </cell>
          <cell r="N299" t="str">
            <v>na</v>
          </cell>
          <cell r="O299" t="str">
            <v>na</v>
          </cell>
          <cell r="P299" t="str">
            <v>na</v>
          </cell>
          <cell r="Q299" t="str">
            <v>na</v>
          </cell>
          <cell r="R299" t="str">
            <v>na</v>
          </cell>
          <cell r="S299" t="str">
            <v>na</v>
          </cell>
          <cell r="T299" t="str">
            <v>na</v>
          </cell>
          <cell r="U299"/>
          <cell r="V299">
            <v>0</v>
          </cell>
        </row>
        <row r="300">
          <cell r="E300" t="str">
            <v>na</v>
          </cell>
          <cell r="F300" t="str">
            <v>na</v>
          </cell>
          <cell r="G300" t="str">
            <v>na</v>
          </cell>
          <cell r="H300" t="str">
            <v>na</v>
          </cell>
          <cell r="I300">
            <v>34991</v>
          </cell>
          <cell r="J300">
            <v>35970</v>
          </cell>
          <cell r="K300">
            <v>33403</v>
          </cell>
          <cell r="L300">
            <v>39370</v>
          </cell>
          <cell r="M300">
            <v>26194</v>
          </cell>
          <cell r="N300">
            <v>27925</v>
          </cell>
          <cell r="O300">
            <v>31124</v>
          </cell>
          <cell r="P300">
            <v>30523</v>
          </cell>
          <cell r="Q300">
            <v>25209</v>
          </cell>
          <cell r="R300">
            <v>20616</v>
          </cell>
          <cell r="S300">
            <v>27584</v>
          </cell>
          <cell r="T300">
            <v>29569</v>
          </cell>
          <cell r="U300">
            <v>21818</v>
          </cell>
          <cell r="V300">
            <v>34036</v>
          </cell>
        </row>
        <row r="301">
          <cell r="E301" t="str">
            <v>na</v>
          </cell>
          <cell r="F301" t="str">
            <v>na</v>
          </cell>
          <cell r="G301" t="str">
            <v>na</v>
          </cell>
          <cell r="H301" t="str">
            <v>na</v>
          </cell>
          <cell r="I301">
            <v>0</v>
          </cell>
          <cell r="J301">
            <v>-6877</v>
          </cell>
          <cell r="K301">
            <v>0</v>
          </cell>
          <cell r="L301">
            <v>-25517</v>
          </cell>
          <cell r="M301">
            <v>0</v>
          </cell>
          <cell r="N301">
            <v>0</v>
          </cell>
          <cell r="O301">
            <v>0</v>
          </cell>
          <cell r="P301">
            <v>0</v>
          </cell>
          <cell r="Q301">
            <v>0</v>
          </cell>
          <cell r="R301">
            <v>-7623</v>
          </cell>
          <cell r="S301">
            <v>-1585</v>
          </cell>
          <cell r="T301">
            <v>-2075</v>
          </cell>
          <cell r="U301">
            <v>-45</v>
          </cell>
          <cell r="V301">
            <v>-484</v>
          </cell>
        </row>
        <row r="302">
          <cell r="E302" t="str">
            <v>na</v>
          </cell>
          <cell r="F302" t="str">
            <v>na</v>
          </cell>
          <cell r="G302" t="str">
            <v>na</v>
          </cell>
          <cell r="H302" t="str">
            <v>na</v>
          </cell>
          <cell r="I302">
            <v>30045</v>
          </cell>
          <cell r="J302">
            <v>1309</v>
          </cell>
          <cell r="K302">
            <v>13245</v>
          </cell>
          <cell r="L302">
            <v>52049</v>
          </cell>
          <cell r="M302">
            <v>53849</v>
          </cell>
          <cell r="N302">
            <v>52093</v>
          </cell>
          <cell r="O302">
            <v>54665</v>
          </cell>
          <cell r="P302">
            <v>59182</v>
          </cell>
          <cell r="Q302">
            <v>34011</v>
          </cell>
          <cell r="R302">
            <v>17750</v>
          </cell>
          <cell r="S302">
            <v>28436</v>
          </cell>
          <cell r="T302">
            <v>32172</v>
          </cell>
          <cell r="U302">
            <v>6552</v>
          </cell>
          <cell r="V302">
            <v>32985</v>
          </cell>
        </row>
        <row r="303">
          <cell r="E303" t="str">
            <v>na</v>
          </cell>
          <cell r="F303" t="str">
            <v>na</v>
          </cell>
          <cell r="G303" t="str">
            <v>na</v>
          </cell>
          <cell r="H303" t="str">
            <v>na</v>
          </cell>
          <cell r="I303">
            <v>0</v>
          </cell>
          <cell r="J303">
            <v>0</v>
          </cell>
          <cell r="K303">
            <v>-11</v>
          </cell>
          <cell r="L303">
            <v>0</v>
          </cell>
          <cell r="M303">
            <v>0</v>
          </cell>
          <cell r="N303">
            <v>0</v>
          </cell>
          <cell r="O303">
            <v>0</v>
          </cell>
          <cell r="P303">
            <v>0</v>
          </cell>
          <cell r="Q303">
            <v>0</v>
          </cell>
          <cell r="R303">
            <v>0</v>
          </cell>
          <cell r="S303">
            <v>0</v>
          </cell>
          <cell r="T303">
            <v>-19</v>
          </cell>
          <cell r="U303">
            <v>-18</v>
          </cell>
          <cell r="V303">
            <v>-8</v>
          </cell>
        </row>
        <row r="304">
          <cell r="E304" t="str">
            <v>na</v>
          </cell>
          <cell r="F304" t="str">
            <v>na</v>
          </cell>
          <cell r="G304">
            <v>2571</v>
          </cell>
          <cell r="H304">
            <v>31523</v>
          </cell>
          <cell r="I304">
            <v>60218</v>
          </cell>
          <cell r="J304">
            <v>57308</v>
          </cell>
          <cell r="K304">
            <v>28353</v>
          </cell>
          <cell r="L304">
            <v>59792</v>
          </cell>
          <cell r="M304">
            <v>60043</v>
          </cell>
          <cell r="N304">
            <v>60079</v>
          </cell>
          <cell r="O304">
            <v>59857</v>
          </cell>
          <cell r="P304">
            <v>58427</v>
          </cell>
          <cell r="Q304">
            <v>60841</v>
          </cell>
          <cell r="R304">
            <v>43427</v>
          </cell>
          <cell r="S304">
            <v>18256</v>
          </cell>
          <cell r="T304">
            <v>38324</v>
          </cell>
          <cell r="U304">
            <v>32439</v>
          </cell>
          <cell r="V304">
            <v>23917</v>
          </cell>
        </row>
        <row r="305">
          <cell r="E305" t="str">
            <v>na</v>
          </cell>
          <cell r="F305" t="str">
            <v>na</v>
          </cell>
          <cell r="G305">
            <v>-46924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  <cell r="N305">
            <v>0</v>
          </cell>
          <cell r="O305">
            <v>0</v>
          </cell>
          <cell r="P305">
            <v>0</v>
          </cell>
          <cell r="Q305">
            <v>0</v>
          </cell>
          <cell r="R305">
            <v>0</v>
          </cell>
          <cell r="S305">
            <v>0</v>
          </cell>
          <cell r="T305">
            <v>-2420</v>
          </cell>
          <cell r="U305">
            <v>-4339</v>
          </cell>
          <cell r="V305">
            <v>-1744</v>
          </cell>
        </row>
        <row r="306">
          <cell r="E306">
            <v>265259</v>
          </cell>
          <cell r="F306">
            <v>270106</v>
          </cell>
          <cell r="G306">
            <v>238715</v>
          </cell>
          <cell r="H306">
            <v>337445</v>
          </cell>
          <cell r="I306">
            <v>514674</v>
          </cell>
          <cell r="J306">
            <v>467292</v>
          </cell>
          <cell r="K306">
            <v>449492</v>
          </cell>
          <cell r="L306">
            <v>391344</v>
          </cell>
          <cell r="M306">
            <v>494784</v>
          </cell>
          <cell r="N306">
            <v>447461</v>
          </cell>
          <cell r="O306">
            <v>519529</v>
          </cell>
          <cell r="P306">
            <v>565345</v>
          </cell>
          <cell r="Q306">
            <v>511850</v>
          </cell>
          <cell r="R306">
            <v>446981</v>
          </cell>
          <cell r="S306">
            <v>381242</v>
          </cell>
          <cell r="T306">
            <v>445536</v>
          </cell>
          <cell r="U306">
            <v>343856</v>
          </cell>
          <cell r="V306">
            <v>408776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B0000" mc:Ignorable="a14" a14:legacySpreadsheetColorIndex="11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B0000" mc:Ignorable="a14" a14:legacySpreadsheetColorIndex="11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B44"/>
  <sheetViews>
    <sheetView workbookViewId="0">
      <pane xSplit="2" ySplit="4" topLeftCell="H5" activePane="bottomRight" state="frozen"/>
      <selection pane="topRight" activeCell="B1" sqref="B1"/>
      <selection pane="bottomLeft" activeCell="A4" sqref="A4"/>
      <selection pane="bottomRight" activeCell="S13" sqref="S13"/>
    </sheetView>
  </sheetViews>
  <sheetFormatPr defaultColWidth="14.6640625" defaultRowHeight="10.199999999999999" x14ac:dyDescent="0.2"/>
  <cols>
    <col min="1" max="1" width="2.6640625" style="1" bestFit="1" customWidth="1"/>
    <col min="2" max="2" width="8.6640625" style="2" bestFit="1" customWidth="1"/>
    <col min="3" max="3" width="9.6640625" style="1" customWidth="1"/>
    <col min="4" max="4" width="8.5546875" style="1" customWidth="1"/>
    <col min="5" max="5" width="7.88671875" style="1" customWidth="1"/>
    <col min="6" max="6" width="11.88671875" style="1" customWidth="1"/>
    <col min="7" max="7" width="9.33203125" style="1" customWidth="1"/>
    <col min="8" max="8" width="9.5546875" style="1" bestFit="1" customWidth="1"/>
    <col min="9" max="9" width="11.6640625" style="1" customWidth="1"/>
    <col min="10" max="10" width="8.33203125" style="1" customWidth="1"/>
    <col min="11" max="11" width="7.33203125" style="1" customWidth="1"/>
    <col min="12" max="12" width="8.109375" style="1" customWidth="1"/>
    <col min="13" max="13" width="6.88671875" style="1" customWidth="1"/>
    <col min="14" max="14" width="10.6640625" style="1" customWidth="1"/>
    <col min="15" max="15" width="6.88671875" style="1" customWidth="1"/>
    <col min="16" max="16" width="11.44140625" style="1" customWidth="1"/>
    <col min="17" max="17" width="8.44140625" style="1" customWidth="1"/>
    <col min="18" max="18" width="9" style="1" bestFit="1" customWidth="1"/>
    <col min="19" max="19" width="13.33203125" style="1" bestFit="1" customWidth="1"/>
    <col min="20" max="20" width="6.44140625" style="1" customWidth="1"/>
    <col min="21" max="22" width="5.6640625" style="1" customWidth="1"/>
    <col min="23" max="23" width="6.44140625" style="1" customWidth="1"/>
    <col min="24" max="24" width="6.5546875" style="1" bestFit="1" customWidth="1"/>
    <col min="25" max="25" width="6.88671875" style="1" customWidth="1"/>
    <col min="26" max="26" width="9.6640625" style="1" customWidth="1"/>
    <col min="27" max="27" width="8" style="1" customWidth="1"/>
    <col min="28" max="28" width="9.33203125" style="1" customWidth="1"/>
    <col min="29" max="16384" width="14.6640625" style="1"/>
  </cols>
  <sheetData>
    <row r="1" spans="1:28" ht="10.8" thickBot="1" x14ac:dyDescent="0.25">
      <c r="C1" s="3"/>
      <c r="F1" s="38"/>
      <c r="G1" s="38"/>
      <c r="H1" s="28"/>
      <c r="I1" s="28"/>
      <c r="J1" s="28"/>
      <c r="K1" s="28"/>
      <c r="L1" s="28"/>
      <c r="M1" s="28"/>
      <c r="N1" s="28"/>
      <c r="R1" s="36">
        <v>45792</v>
      </c>
      <c r="S1" s="36">
        <v>33938</v>
      </c>
    </row>
    <row r="2" spans="1:28" ht="12.75" customHeight="1" x14ac:dyDescent="0.2">
      <c r="B2" s="39"/>
      <c r="C2" s="142" t="s">
        <v>0</v>
      </c>
      <c r="D2" s="143"/>
      <c r="E2" s="144"/>
      <c r="F2" s="145" t="s">
        <v>1</v>
      </c>
      <c r="G2" s="146"/>
      <c r="H2" s="146"/>
      <c r="I2" s="146"/>
      <c r="J2" s="146"/>
      <c r="K2" s="146"/>
      <c r="L2" s="146"/>
      <c r="M2" s="146"/>
      <c r="N2" s="147"/>
      <c r="O2" s="170" t="s">
        <v>2</v>
      </c>
      <c r="P2" s="171"/>
      <c r="Q2" s="171"/>
      <c r="R2" s="171"/>
      <c r="S2" s="172"/>
      <c r="T2" s="79"/>
      <c r="U2" s="173" t="s">
        <v>47</v>
      </c>
      <c r="V2" s="174"/>
      <c r="W2" s="174"/>
      <c r="X2" s="175"/>
      <c r="Y2" s="80" t="s">
        <v>31</v>
      </c>
      <c r="Z2" s="81" t="s">
        <v>31</v>
      </c>
      <c r="AA2" s="81" t="s">
        <v>39</v>
      </c>
      <c r="AB2" s="82" t="s">
        <v>39</v>
      </c>
    </row>
    <row r="3" spans="1:28" ht="12.75" customHeight="1" x14ac:dyDescent="0.2">
      <c r="B3" s="60" t="s">
        <v>5</v>
      </c>
      <c r="C3" s="148" t="s">
        <v>6</v>
      </c>
      <c r="D3" s="150" t="s">
        <v>36</v>
      </c>
      <c r="E3" s="150" t="s">
        <v>7</v>
      </c>
      <c r="F3" s="152" t="s">
        <v>8</v>
      </c>
      <c r="G3" s="140" t="s">
        <v>9</v>
      </c>
      <c r="H3" s="140" t="s">
        <v>10</v>
      </c>
      <c r="I3" s="140" t="s">
        <v>11</v>
      </c>
      <c r="J3" s="140" t="s">
        <v>12</v>
      </c>
      <c r="K3" s="140" t="s">
        <v>13</v>
      </c>
      <c r="L3" s="140" t="s">
        <v>14</v>
      </c>
      <c r="M3" s="140" t="s">
        <v>29</v>
      </c>
      <c r="N3" s="154" t="s">
        <v>15</v>
      </c>
      <c r="O3" s="158" t="s">
        <v>3</v>
      </c>
      <c r="P3" s="160" t="s">
        <v>4</v>
      </c>
      <c r="Q3" s="162" t="s">
        <v>16</v>
      </c>
      <c r="R3" s="164" t="s">
        <v>40</v>
      </c>
      <c r="S3" s="162" t="s">
        <v>41</v>
      </c>
      <c r="T3" s="180" t="s">
        <v>30</v>
      </c>
      <c r="U3" s="156" t="s">
        <v>42</v>
      </c>
      <c r="V3" s="140" t="s">
        <v>43</v>
      </c>
      <c r="W3" s="140" t="s">
        <v>44</v>
      </c>
      <c r="X3" s="176" t="s">
        <v>45</v>
      </c>
      <c r="Y3" s="178" t="s">
        <v>37</v>
      </c>
      <c r="Z3" s="166" t="s">
        <v>38</v>
      </c>
      <c r="AA3" s="166" t="s">
        <v>37</v>
      </c>
      <c r="AB3" s="168" t="s">
        <v>38</v>
      </c>
    </row>
    <row r="4" spans="1:28" ht="13.5" customHeight="1" thickBot="1" x14ac:dyDescent="0.25">
      <c r="B4" s="61"/>
      <c r="C4" s="149"/>
      <c r="D4" s="151"/>
      <c r="E4" s="151"/>
      <c r="F4" s="153"/>
      <c r="G4" s="141"/>
      <c r="H4" s="141" t="s">
        <v>10</v>
      </c>
      <c r="I4" s="141" t="s">
        <v>11</v>
      </c>
      <c r="J4" s="141" t="s">
        <v>12</v>
      </c>
      <c r="K4" s="141" t="s">
        <v>13</v>
      </c>
      <c r="L4" s="141" t="s">
        <v>14</v>
      </c>
      <c r="M4" s="141" t="s">
        <v>29</v>
      </c>
      <c r="N4" s="155" t="s">
        <v>15</v>
      </c>
      <c r="O4" s="159" t="s">
        <v>3</v>
      </c>
      <c r="P4" s="161" t="s">
        <v>4</v>
      </c>
      <c r="Q4" s="163" t="s">
        <v>16</v>
      </c>
      <c r="R4" s="165"/>
      <c r="S4" s="163"/>
      <c r="T4" s="181"/>
      <c r="U4" s="157"/>
      <c r="V4" s="141"/>
      <c r="W4" s="141"/>
      <c r="X4" s="177"/>
      <c r="Y4" s="179"/>
      <c r="Z4" s="167"/>
      <c r="AA4" s="167"/>
      <c r="AB4" s="169"/>
    </row>
    <row r="5" spans="1:28" x14ac:dyDescent="0.2">
      <c r="A5" s="1">
        <v>31</v>
      </c>
      <c r="B5" s="62">
        <v>36800</v>
      </c>
      <c r="C5" s="64">
        <v>3843</v>
      </c>
      <c r="D5" s="65">
        <v>3180</v>
      </c>
      <c r="E5" s="66">
        <f>SUM(C5:D5)</f>
        <v>7023</v>
      </c>
      <c r="F5" s="67">
        <v>820.38709677419354</v>
      </c>
      <c r="G5" s="68">
        <v>353</v>
      </c>
      <c r="H5" s="65">
        <v>471</v>
      </c>
      <c r="I5" s="65">
        <v>2727</v>
      </c>
      <c r="J5" s="65">
        <v>834</v>
      </c>
      <c r="K5" s="65">
        <v>1058</v>
      </c>
      <c r="L5" s="69">
        <v>796</v>
      </c>
      <c r="M5" s="69">
        <v>-26</v>
      </c>
      <c r="N5" s="66">
        <f>SUM(F5:M5)</f>
        <v>7033.3870967741932</v>
      </c>
      <c r="O5" s="70">
        <f>(R5-R1)/31</f>
        <v>-44.387096774193552</v>
      </c>
      <c r="P5" s="65">
        <v>34</v>
      </c>
      <c r="Q5" s="65">
        <f>SUM(O5:P5)</f>
        <v>-10.387096774193552</v>
      </c>
      <c r="R5" s="64">
        <v>44416</v>
      </c>
      <c r="S5" s="71">
        <f>S1+(P5*A5)</f>
        <v>34992</v>
      </c>
      <c r="T5" s="72">
        <f t="shared" ref="T5:T14" si="0">+E5-N5-Q5</f>
        <v>3.5527136788005009E-13</v>
      </c>
      <c r="U5" s="73">
        <v>600</v>
      </c>
      <c r="V5" s="74">
        <f>+F5-U5</f>
        <v>220.38709677419354</v>
      </c>
      <c r="W5" s="75">
        <v>325</v>
      </c>
      <c r="X5" s="76">
        <f>+G5-W5</f>
        <v>28</v>
      </c>
      <c r="Y5" s="73">
        <v>50.5</v>
      </c>
      <c r="Z5" s="77">
        <v>0.03</v>
      </c>
      <c r="AA5" s="75">
        <v>52.3</v>
      </c>
      <c r="AB5" s="78">
        <v>-0.9</v>
      </c>
    </row>
    <row r="6" spans="1:28" x14ac:dyDescent="0.2">
      <c r="A6" s="6">
        <f>+B7-B6</f>
        <v>30</v>
      </c>
      <c r="B6" s="62">
        <v>36831</v>
      </c>
      <c r="C6" s="12">
        <v>3840</v>
      </c>
      <c r="D6" s="7">
        <v>3029</v>
      </c>
      <c r="E6" s="9">
        <f t="shared" ref="E6:E14" si="1">SUM(C6:D6)</f>
        <v>6869</v>
      </c>
      <c r="F6" s="37">
        <v>1448.6</v>
      </c>
      <c r="G6" s="10">
        <v>627</v>
      </c>
      <c r="H6" s="7">
        <v>225</v>
      </c>
      <c r="I6" s="7">
        <v>2562</v>
      </c>
      <c r="J6" s="7">
        <v>808</v>
      </c>
      <c r="K6" s="7">
        <v>852</v>
      </c>
      <c r="L6" s="5">
        <v>805</v>
      </c>
      <c r="M6" s="5">
        <v>20</v>
      </c>
      <c r="N6" s="9">
        <f t="shared" ref="N6:N14" si="2">SUM(F6:M6)</f>
        <v>7347.6</v>
      </c>
      <c r="O6" s="8">
        <f t="shared" ref="O6:O13" si="3">(R6-R5)/A6</f>
        <v>-330.6</v>
      </c>
      <c r="P6" s="7">
        <v>-148</v>
      </c>
      <c r="Q6" s="7">
        <f t="shared" ref="Q6:Q14" si="4">SUM(O6:P6)</f>
        <v>-478.6</v>
      </c>
      <c r="R6" s="12">
        <v>34498</v>
      </c>
      <c r="S6" s="13">
        <f t="shared" ref="S6:S13" si="5">S5+(P6*A6)</f>
        <v>30552</v>
      </c>
      <c r="T6" s="11">
        <f t="shared" si="0"/>
        <v>0</v>
      </c>
      <c r="U6" s="27">
        <v>900</v>
      </c>
      <c r="V6" s="48">
        <f>+F6-U6</f>
        <v>548.59999999999991</v>
      </c>
      <c r="W6" s="28">
        <v>575</v>
      </c>
      <c r="X6" s="49">
        <f>+G6-W6</f>
        <v>52</v>
      </c>
      <c r="Y6" s="27">
        <v>28.9</v>
      </c>
      <c r="Z6" s="53">
        <v>-8.6999999999999993</v>
      </c>
      <c r="AA6" s="28">
        <v>31.4</v>
      </c>
      <c r="AB6" s="54">
        <v>-9.4</v>
      </c>
    </row>
    <row r="7" spans="1:28" x14ac:dyDescent="0.2">
      <c r="A7" s="6">
        <f t="shared" ref="A7:A13" si="6">+B8-B7</f>
        <v>31</v>
      </c>
      <c r="B7" s="62">
        <v>36861</v>
      </c>
      <c r="C7" s="12">
        <v>3885</v>
      </c>
      <c r="D7" s="7">
        <v>3173</v>
      </c>
      <c r="E7" s="9">
        <f t="shared" si="1"/>
        <v>7058</v>
      </c>
      <c r="F7" s="37">
        <v>1492.9677419354839</v>
      </c>
      <c r="G7" s="10">
        <v>657</v>
      </c>
      <c r="H7" s="7">
        <v>116</v>
      </c>
      <c r="I7" s="7">
        <v>2612</v>
      </c>
      <c r="J7" s="7">
        <v>872</v>
      </c>
      <c r="K7" s="7">
        <v>928</v>
      </c>
      <c r="L7" s="5">
        <v>843</v>
      </c>
      <c r="M7" s="5">
        <v>28</v>
      </c>
      <c r="N7" s="9">
        <f t="shared" si="2"/>
        <v>7548.9677419354839</v>
      </c>
      <c r="O7" s="8">
        <f t="shared" si="3"/>
        <v>-369.96774193548384</v>
      </c>
      <c r="P7" s="7">
        <v>-121</v>
      </c>
      <c r="Q7" s="7">
        <f t="shared" si="4"/>
        <v>-490.96774193548384</v>
      </c>
      <c r="R7" s="12">
        <v>23029</v>
      </c>
      <c r="S7" s="13">
        <f t="shared" si="5"/>
        <v>26801</v>
      </c>
      <c r="T7" s="11">
        <f t="shared" si="0"/>
        <v>0</v>
      </c>
      <c r="U7" s="27">
        <v>1420</v>
      </c>
      <c r="V7" s="48">
        <f>+F7-U7</f>
        <v>72.9677419354839</v>
      </c>
      <c r="W7" s="28">
        <v>610</v>
      </c>
      <c r="X7" s="49">
        <f>+G7-W7</f>
        <v>47</v>
      </c>
      <c r="Y7" s="27">
        <v>28.3</v>
      </c>
      <c r="Z7" s="53">
        <v>-1.3</v>
      </c>
      <c r="AA7" s="28">
        <v>30.7</v>
      </c>
      <c r="AB7" s="54">
        <v>1</v>
      </c>
    </row>
    <row r="8" spans="1:28" x14ac:dyDescent="0.2">
      <c r="A8" s="6">
        <f t="shared" si="6"/>
        <v>31</v>
      </c>
      <c r="B8" s="62">
        <v>36892</v>
      </c>
      <c r="C8" s="12">
        <v>4042</v>
      </c>
      <c r="D8" s="7">
        <v>3150</v>
      </c>
      <c r="E8" s="9">
        <f t="shared" si="1"/>
        <v>7192</v>
      </c>
      <c r="F8" s="37">
        <v>1207</v>
      </c>
      <c r="G8" s="10">
        <v>698</v>
      </c>
      <c r="H8" s="7">
        <v>428</v>
      </c>
      <c r="I8" s="7">
        <v>2658</v>
      </c>
      <c r="J8" s="7">
        <v>843</v>
      </c>
      <c r="K8" s="7">
        <v>1001</v>
      </c>
      <c r="L8" s="5">
        <v>849</v>
      </c>
      <c r="M8" s="5">
        <v>60</v>
      </c>
      <c r="N8" s="9">
        <f t="shared" si="2"/>
        <v>7744</v>
      </c>
      <c r="O8" s="8">
        <f t="shared" si="3"/>
        <v>-422</v>
      </c>
      <c r="P8" s="7">
        <v>-130</v>
      </c>
      <c r="Q8" s="7">
        <f t="shared" si="4"/>
        <v>-552</v>
      </c>
      <c r="R8" s="12">
        <v>9947</v>
      </c>
      <c r="S8" s="13">
        <f t="shared" si="5"/>
        <v>22771</v>
      </c>
      <c r="T8" s="11">
        <f t="shared" si="0"/>
        <v>0</v>
      </c>
      <c r="U8" s="27">
        <v>1575</v>
      </c>
      <c r="V8" s="48">
        <f>+F8-U8</f>
        <v>-368</v>
      </c>
      <c r="W8" s="28">
        <v>650</v>
      </c>
      <c r="X8" s="49">
        <f>+G8-W8</f>
        <v>48</v>
      </c>
      <c r="Y8" s="27">
        <v>30</v>
      </c>
      <c r="Z8" s="53">
        <v>1.8</v>
      </c>
      <c r="AA8" s="28">
        <v>27.3</v>
      </c>
      <c r="AB8" s="54">
        <v>-0.6</v>
      </c>
    </row>
    <row r="9" spans="1:28" x14ac:dyDescent="0.2">
      <c r="A9" s="6">
        <f t="shared" si="6"/>
        <v>28</v>
      </c>
      <c r="B9" s="62">
        <v>36923</v>
      </c>
      <c r="C9" s="12">
        <v>3894</v>
      </c>
      <c r="D9" s="7">
        <v>3065</v>
      </c>
      <c r="E9" s="9">
        <f t="shared" si="1"/>
        <v>6959</v>
      </c>
      <c r="F9" s="37">
        <v>1115</v>
      </c>
      <c r="G9" s="10">
        <v>601</v>
      </c>
      <c r="H9" s="7">
        <v>465</v>
      </c>
      <c r="I9" s="7">
        <v>2602</v>
      </c>
      <c r="J9" s="7">
        <v>812</v>
      </c>
      <c r="K9" s="7">
        <v>836</v>
      </c>
      <c r="L9" s="5">
        <v>846</v>
      </c>
      <c r="M9" s="5">
        <v>7</v>
      </c>
      <c r="N9" s="9">
        <f t="shared" si="2"/>
        <v>7284</v>
      </c>
      <c r="O9" s="8">
        <f t="shared" si="3"/>
        <v>-149</v>
      </c>
      <c r="P9" s="7">
        <v>-176</v>
      </c>
      <c r="Q9" s="7">
        <f t="shared" si="4"/>
        <v>-325</v>
      </c>
      <c r="R9" s="12">
        <v>5775</v>
      </c>
      <c r="S9" s="13">
        <f t="shared" si="5"/>
        <v>17843</v>
      </c>
      <c r="T9" s="11">
        <f t="shared" si="0"/>
        <v>0</v>
      </c>
      <c r="U9" s="27">
        <v>1375</v>
      </c>
      <c r="V9" s="48">
        <f>+F9-U9</f>
        <v>-260</v>
      </c>
      <c r="W9" s="28">
        <v>600</v>
      </c>
      <c r="X9" s="49">
        <f>+G9-W9</f>
        <v>1</v>
      </c>
      <c r="Y9" s="27">
        <v>28.3</v>
      </c>
      <c r="Z9" s="53">
        <v>-4</v>
      </c>
      <c r="AA9" s="28">
        <v>34.4</v>
      </c>
      <c r="AB9" s="54">
        <v>0.3</v>
      </c>
    </row>
    <row r="10" spans="1:28" x14ac:dyDescent="0.2">
      <c r="A10" s="6">
        <f t="shared" si="6"/>
        <v>31</v>
      </c>
      <c r="B10" s="62">
        <v>36951</v>
      </c>
      <c r="C10" s="12">
        <v>4128</v>
      </c>
      <c r="D10" s="7">
        <v>2905</v>
      </c>
      <c r="E10" s="9">
        <f t="shared" si="1"/>
        <v>7033</v>
      </c>
      <c r="F10" s="37">
        <v>1066.516129032258</v>
      </c>
      <c r="G10" s="10">
        <v>433</v>
      </c>
      <c r="H10" s="7">
        <v>467</v>
      </c>
      <c r="I10" s="7">
        <v>2525</v>
      </c>
      <c r="J10" s="7">
        <v>701</v>
      </c>
      <c r="K10" s="7">
        <v>1030</v>
      </c>
      <c r="L10" s="5">
        <v>790</v>
      </c>
      <c r="M10" s="5">
        <v>-8</v>
      </c>
      <c r="N10" s="9">
        <f t="shared" si="2"/>
        <v>7004.5161290322576</v>
      </c>
      <c r="O10" s="8">
        <f t="shared" si="3"/>
        <v>96.483870967741936</v>
      </c>
      <c r="P10" s="7">
        <v>-68</v>
      </c>
      <c r="Q10" s="7">
        <f t="shared" si="4"/>
        <v>28.483870967741936</v>
      </c>
      <c r="R10" s="12">
        <v>8766</v>
      </c>
      <c r="S10" s="13">
        <f t="shared" si="5"/>
        <v>15735</v>
      </c>
      <c r="T10" s="11">
        <f t="shared" si="0"/>
        <v>4.6895820560166612E-13</v>
      </c>
      <c r="U10" s="27"/>
      <c r="V10" s="48"/>
      <c r="W10" s="28"/>
      <c r="X10" s="49"/>
      <c r="Y10" s="27">
        <v>39.799999999999997</v>
      </c>
      <c r="Z10" s="53">
        <v>1.8</v>
      </c>
      <c r="AA10" s="28">
        <v>45.4</v>
      </c>
      <c r="AB10" s="54">
        <v>3.6</v>
      </c>
    </row>
    <row r="11" spans="1:28" x14ac:dyDescent="0.2">
      <c r="A11" s="6">
        <f t="shared" si="6"/>
        <v>30</v>
      </c>
      <c r="B11" s="62">
        <v>36982</v>
      </c>
      <c r="C11" s="12">
        <v>4009</v>
      </c>
      <c r="D11" s="7">
        <v>3062</v>
      </c>
      <c r="E11" s="9">
        <f t="shared" si="1"/>
        <v>7071</v>
      </c>
      <c r="F11" s="37">
        <v>764.66666666666663</v>
      </c>
      <c r="G11" s="10">
        <v>395</v>
      </c>
      <c r="H11" s="7">
        <v>477</v>
      </c>
      <c r="I11" s="7">
        <v>2564</v>
      </c>
      <c r="J11" s="7">
        <v>846</v>
      </c>
      <c r="K11" s="7">
        <v>1156</v>
      </c>
      <c r="L11" s="5">
        <v>790</v>
      </c>
      <c r="M11" s="5">
        <v>-68</v>
      </c>
      <c r="N11" s="9">
        <f t="shared" si="2"/>
        <v>6924.6666666666661</v>
      </c>
      <c r="O11" s="8">
        <f t="shared" si="3"/>
        <v>170.33333333333334</v>
      </c>
      <c r="P11" s="7">
        <v>-24</v>
      </c>
      <c r="Q11" s="7">
        <f t="shared" si="4"/>
        <v>146.33333333333334</v>
      </c>
      <c r="R11" s="12">
        <v>13876</v>
      </c>
      <c r="S11" s="13">
        <f t="shared" si="5"/>
        <v>15015</v>
      </c>
      <c r="T11" s="11">
        <f t="shared" si="0"/>
        <v>5.9685589803848416E-13</v>
      </c>
      <c r="U11" s="27"/>
      <c r="V11" s="48"/>
      <c r="W11" s="28"/>
      <c r="X11" s="49"/>
      <c r="Y11" s="27">
        <v>49.6</v>
      </c>
      <c r="Z11" s="53">
        <v>2.8</v>
      </c>
      <c r="AA11" s="28">
        <v>50.1</v>
      </c>
      <c r="AB11" s="54">
        <v>0.4</v>
      </c>
    </row>
    <row r="12" spans="1:28" x14ac:dyDescent="0.2">
      <c r="A12" s="6">
        <f t="shared" si="6"/>
        <v>31</v>
      </c>
      <c r="B12" s="62">
        <v>37012</v>
      </c>
      <c r="C12" s="12">
        <v>4044</v>
      </c>
      <c r="D12" s="7">
        <v>3051</v>
      </c>
      <c r="E12" s="9">
        <f t="shared" si="1"/>
        <v>7095</v>
      </c>
      <c r="F12" s="37">
        <v>586</v>
      </c>
      <c r="G12" s="10">
        <v>280</v>
      </c>
      <c r="H12" s="7">
        <v>489</v>
      </c>
      <c r="I12" s="7">
        <v>2670</v>
      </c>
      <c r="J12" s="7">
        <v>819</v>
      </c>
      <c r="K12" s="7">
        <v>1144</v>
      </c>
      <c r="L12" s="5">
        <v>767</v>
      </c>
      <c r="M12" s="5">
        <v>47</v>
      </c>
      <c r="N12" s="9">
        <f t="shared" si="2"/>
        <v>6802</v>
      </c>
      <c r="O12" s="8">
        <f t="shared" si="3"/>
        <v>246.12903225806451</v>
      </c>
      <c r="P12" s="7">
        <v>47</v>
      </c>
      <c r="Q12" s="7">
        <f t="shared" si="4"/>
        <v>293.12903225806451</v>
      </c>
      <c r="R12" s="12">
        <v>21506</v>
      </c>
      <c r="S12" s="13">
        <f t="shared" si="5"/>
        <v>16472</v>
      </c>
      <c r="T12" s="11">
        <f t="shared" si="0"/>
        <v>-0.12903225806451246</v>
      </c>
      <c r="U12" s="27"/>
      <c r="V12" s="48"/>
      <c r="W12" s="28"/>
      <c r="X12" s="49"/>
      <c r="Y12" s="27">
        <v>57.1</v>
      </c>
      <c r="Z12" s="53">
        <v>1.2</v>
      </c>
      <c r="AA12" s="28">
        <v>63.6</v>
      </c>
      <c r="AB12" s="54">
        <v>4.8</v>
      </c>
    </row>
    <row r="13" spans="1:28" x14ac:dyDescent="0.2">
      <c r="A13" s="6">
        <f t="shared" si="6"/>
        <v>30</v>
      </c>
      <c r="B13" s="62">
        <v>37043</v>
      </c>
      <c r="C13" s="12">
        <v>4002</v>
      </c>
      <c r="D13" s="7">
        <v>2902</v>
      </c>
      <c r="E13" s="9">
        <f t="shared" si="1"/>
        <v>6904</v>
      </c>
      <c r="F13" s="37">
        <v>458.13333333333333</v>
      </c>
      <c r="G13" s="10">
        <v>239</v>
      </c>
      <c r="H13" s="7">
        <v>468</v>
      </c>
      <c r="I13" s="7">
        <v>2492</v>
      </c>
      <c r="J13" s="7">
        <v>856</v>
      </c>
      <c r="K13" s="7">
        <v>1146</v>
      </c>
      <c r="L13" s="5">
        <v>783</v>
      </c>
      <c r="M13" s="5">
        <v>107</v>
      </c>
      <c r="N13" s="9">
        <f t="shared" si="2"/>
        <v>6549.1333333333332</v>
      </c>
      <c r="O13" s="8">
        <f t="shared" si="3"/>
        <v>220.86666666666667</v>
      </c>
      <c r="P13" s="7">
        <v>134</v>
      </c>
      <c r="Q13" s="7">
        <f t="shared" si="4"/>
        <v>354.86666666666667</v>
      </c>
      <c r="R13" s="12">
        <v>28132</v>
      </c>
      <c r="S13" s="13">
        <f t="shared" si="5"/>
        <v>20492</v>
      </c>
      <c r="T13" s="11">
        <f t="shared" si="0"/>
        <v>0</v>
      </c>
      <c r="U13" s="27"/>
      <c r="V13" s="48"/>
      <c r="W13" s="28"/>
      <c r="X13" s="49"/>
      <c r="Y13" s="27">
        <v>69.400000000000006</v>
      </c>
      <c r="Z13" s="53">
        <v>3.8</v>
      </c>
      <c r="AA13" s="28">
        <v>70.900000000000006</v>
      </c>
      <c r="AB13" s="54">
        <v>1.8</v>
      </c>
    </row>
    <row r="14" spans="1:28" ht="10.8" thickBot="1" x14ac:dyDescent="0.25">
      <c r="A14" s="6">
        <f ca="1">TODAY()-1-B14</f>
        <v>86</v>
      </c>
      <c r="B14" s="63">
        <v>37073</v>
      </c>
      <c r="C14" s="45">
        <v>4003</v>
      </c>
      <c r="D14" s="43">
        <v>2947</v>
      </c>
      <c r="E14" s="44">
        <f t="shared" si="1"/>
        <v>6950</v>
      </c>
      <c r="F14" s="55">
        <v>347</v>
      </c>
      <c r="G14" s="43">
        <v>227</v>
      </c>
      <c r="H14" s="43">
        <v>397</v>
      </c>
      <c r="I14" s="43">
        <v>2594</v>
      </c>
      <c r="J14" s="43">
        <v>837</v>
      </c>
      <c r="K14" s="43">
        <v>1140</v>
      </c>
      <c r="L14" s="56">
        <v>899</v>
      </c>
      <c r="M14" s="56">
        <v>97</v>
      </c>
      <c r="N14" s="44">
        <f t="shared" si="2"/>
        <v>6538</v>
      </c>
      <c r="O14" s="42">
        <v>249</v>
      </c>
      <c r="P14" s="43">
        <v>163</v>
      </c>
      <c r="Q14" s="43">
        <f t="shared" si="4"/>
        <v>412</v>
      </c>
      <c r="R14" s="45">
        <v>35606</v>
      </c>
      <c r="S14" s="46">
        <v>25377</v>
      </c>
      <c r="T14" s="47">
        <f t="shared" si="0"/>
        <v>0</v>
      </c>
      <c r="U14" s="30"/>
      <c r="V14" s="57"/>
      <c r="W14" s="4"/>
      <c r="X14" s="58"/>
      <c r="Y14" s="30">
        <v>76.7</v>
      </c>
      <c r="Z14" s="59">
        <v>4.5999999999999996</v>
      </c>
      <c r="AA14" s="4">
        <v>80.8</v>
      </c>
      <c r="AB14" s="31">
        <v>2.9</v>
      </c>
    </row>
    <row r="15" spans="1:28" x14ac:dyDescent="0.2">
      <c r="B15" s="50">
        <v>37104</v>
      </c>
      <c r="C15" s="8"/>
      <c r="D15" s="7"/>
      <c r="E15" s="9"/>
      <c r="F15" s="8"/>
      <c r="G15" s="7"/>
      <c r="H15" s="7"/>
      <c r="I15" s="7"/>
      <c r="J15" s="7"/>
      <c r="K15" s="7"/>
      <c r="L15" s="5"/>
      <c r="M15" s="5"/>
      <c r="N15" s="9"/>
      <c r="O15" s="8"/>
      <c r="P15" s="7"/>
      <c r="Q15" s="7"/>
      <c r="R15" s="12"/>
      <c r="S15" s="13"/>
      <c r="T15" s="11"/>
      <c r="U15" s="27"/>
      <c r="V15" s="28"/>
      <c r="W15" s="28"/>
      <c r="X15" s="29"/>
      <c r="Y15" s="27"/>
      <c r="Z15" s="28"/>
      <c r="AA15" s="28"/>
      <c r="AB15" s="29"/>
    </row>
    <row r="16" spans="1:28" x14ac:dyDescent="0.2">
      <c r="B16" s="40"/>
      <c r="C16" s="8"/>
      <c r="D16" s="7"/>
      <c r="E16" s="9"/>
      <c r="F16" s="8"/>
      <c r="G16" s="7"/>
      <c r="H16" s="7"/>
      <c r="I16" s="7"/>
      <c r="J16" s="7"/>
      <c r="K16" s="7"/>
      <c r="L16" s="5"/>
      <c r="M16" s="5"/>
      <c r="N16" s="9"/>
      <c r="O16" s="8"/>
      <c r="P16" s="7"/>
      <c r="Q16" s="7"/>
      <c r="R16" s="12"/>
      <c r="S16" s="13"/>
      <c r="T16" s="11"/>
      <c r="U16" s="27"/>
      <c r="V16" s="28"/>
      <c r="W16" s="28"/>
      <c r="X16" s="29"/>
      <c r="Y16" s="27"/>
      <c r="Z16" s="28"/>
      <c r="AA16" s="28"/>
      <c r="AB16" s="29"/>
    </row>
    <row r="17" spans="2:28" x14ac:dyDescent="0.2">
      <c r="B17" s="40"/>
      <c r="C17" s="8"/>
      <c r="D17" s="7"/>
      <c r="E17" s="9"/>
      <c r="F17" s="8"/>
      <c r="G17" s="7"/>
      <c r="H17" s="7"/>
      <c r="I17" s="7"/>
      <c r="J17" s="7"/>
      <c r="K17" s="7"/>
      <c r="L17" s="5"/>
      <c r="M17" s="5"/>
      <c r="N17" s="9"/>
      <c r="O17" s="8"/>
      <c r="P17" s="7"/>
      <c r="Q17" s="7"/>
      <c r="R17" s="12"/>
      <c r="S17" s="13"/>
      <c r="T17" s="11"/>
      <c r="U17" s="27"/>
      <c r="V17" s="28"/>
      <c r="W17" s="28"/>
      <c r="X17" s="29"/>
      <c r="Y17" s="27"/>
      <c r="Z17" s="28"/>
      <c r="AA17" s="28"/>
      <c r="AB17" s="29"/>
    </row>
    <row r="18" spans="2:28" x14ac:dyDescent="0.2">
      <c r="B18" s="40"/>
      <c r="C18" s="8"/>
      <c r="D18" s="7"/>
      <c r="E18" s="9"/>
      <c r="F18" s="8"/>
      <c r="G18" s="7"/>
      <c r="H18" s="7"/>
      <c r="I18" s="7"/>
      <c r="J18" s="7"/>
      <c r="K18" s="7"/>
      <c r="L18" s="5"/>
      <c r="M18" s="5"/>
      <c r="N18" s="9"/>
      <c r="O18" s="8"/>
      <c r="P18" s="7"/>
      <c r="Q18" s="7"/>
      <c r="R18" s="12"/>
      <c r="S18" s="13"/>
      <c r="T18" s="11"/>
      <c r="U18" s="27"/>
      <c r="V18" s="28"/>
      <c r="W18" s="28"/>
      <c r="X18" s="29"/>
      <c r="Y18" s="27"/>
      <c r="Z18" s="28"/>
      <c r="AA18" s="28"/>
      <c r="AB18" s="29"/>
    </row>
    <row r="19" spans="2:28" x14ac:dyDescent="0.2">
      <c r="B19" s="40"/>
      <c r="C19" s="8"/>
      <c r="D19" s="7"/>
      <c r="E19" s="9"/>
      <c r="F19" s="8"/>
      <c r="G19" s="7"/>
      <c r="H19" s="7"/>
      <c r="I19" s="7"/>
      <c r="J19" s="7"/>
      <c r="K19" s="7"/>
      <c r="L19" s="5"/>
      <c r="M19" s="5"/>
      <c r="N19" s="9"/>
      <c r="O19" s="8"/>
      <c r="P19" s="7"/>
      <c r="Q19" s="7"/>
      <c r="R19" s="12"/>
      <c r="S19" s="13"/>
      <c r="T19" s="11"/>
      <c r="U19" s="27"/>
      <c r="V19" s="28"/>
      <c r="W19" s="28"/>
      <c r="X19" s="29"/>
      <c r="Y19" s="27"/>
      <c r="Z19" s="28"/>
      <c r="AA19" s="28"/>
      <c r="AB19" s="29"/>
    </row>
    <row r="20" spans="2:28" x14ac:dyDescent="0.2">
      <c r="B20" s="40"/>
      <c r="C20" s="8"/>
      <c r="D20" s="7"/>
      <c r="E20" s="9"/>
      <c r="F20" s="8"/>
      <c r="G20" s="7"/>
      <c r="H20" s="7"/>
      <c r="I20" s="7"/>
      <c r="J20" s="7"/>
      <c r="K20" s="7"/>
      <c r="L20" s="5"/>
      <c r="M20" s="5"/>
      <c r="N20" s="9"/>
      <c r="O20" s="8"/>
      <c r="P20" s="7"/>
      <c r="Q20" s="7"/>
      <c r="R20" s="12"/>
      <c r="S20" s="13"/>
      <c r="T20" s="11"/>
      <c r="U20" s="27"/>
      <c r="V20" s="28"/>
      <c r="W20" s="28"/>
      <c r="X20" s="29"/>
      <c r="Y20" s="27"/>
      <c r="Z20" s="28"/>
      <c r="AA20" s="28"/>
      <c r="AB20" s="29"/>
    </row>
    <row r="21" spans="2:28" x14ac:dyDescent="0.2">
      <c r="B21" s="40"/>
      <c r="C21" s="8"/>
      <c r="D21" s="7"/>
      <c r="E21" s="9"/>
      <c r="F21" s="8"/>
      <c r="G21" s="7"/>
      <c r="H21" s="7"/>
      <c r="I21" s="7"/>
      <c r="J21" s="7"/>
      <c r="K21" s="7"/>
      <c r="L21" s="10"/>
      <c r="M21" s="5"/>
      <c r="N21" s="9"/>
      <c r="O21" s="8"/>
      <c r="P21" s="7"/>
      <c r="Q21" s="7"/>
      <c r="R21" s="12"/>
      <c r="S21" s="13"/>
      <c r="T21" s="11"/>
      <c r="U21" s="27"/>
      <c r="V21" s="28"/>
      <c r="W21" s="28"/>
      <c r="X21" s="29"/>
      <c r="Y21" s="27"/>
      <c r="Z21" s="28"/>
      <c r="AA21" s="28"/>
      <c r="AB21" s="29"/>
    </row>
    <row r="22" spans="2:28" x14ac:dyDescent="0.2">
      <c r="B22" s="40"/>
      <c r="C22" s="8"/>
      <c r="D22" s="7"/>
      <c r="E22" s="9"/>
      <c r="F22" s="8"/>
      <c r="G22" s="7"/>
      <c r="H22" s="7"/>
      <c r="I22" s="7"/>
      <c r="J22" s="7"/>
      <c r="K22" s="7"/>
      <c r="L22" s="10"/>
      <c r="M22" s="5"/>
      <c r="N22" s="9"/>
      <c r="O22" s="8"/>
      <c r="P22" s="7"/>
      <c r="Q22" s="7"/>
      <c r="R22" s="12"/>
      <c r="S22" s="13"/>
      <c r="T22" s="11"/>
      <c r="U22" s="27"/>
      <c r="V22" s="28"/>
      <c r="W22" s="28"/>
      <c r="X22" s="29"/>
      <c r="Y22" s="27"/>
      <c r="Z22" s="28"/>
      <c r="AA22" s="28"/>
      <c r="AB22" s="29"/>
    </row>
    <row r="23" spans="2:28" x14ac:dyDescent="0.2">
      <c r="B23" s="40"/>
      <c r="C23" s="8"/>
      <c r="D23" s="7"/>
      <c r="E23" s="9"/>
      <c r="F23" s="8"/>
      <c r="G23" s="7"/>
      <c r="H23" s="7"/>
      <c r="I23" s="7"/>
      <c r="J23" s="7"/>
      <c r="K23" s="7"/>
      <c r="L23" s="10"/>
      <c r="M23" s="5"/>
      <c r="N23" s="9"/>
      <c r="O23" s="8"/>
      <c r="P23" s="7"/>
      <c r="Q23" s="7"/>
      <c r="R23" s="12"/>
      <c r="S23" s="13"/>
      <c r="T23" s="11"/>
      <c r="U23" s="27"/>
      <c r="V23" s="28"/>
      <c r="W23" s="28"/>
      <c r="X23" s="29"/>
      <c r="Y23" s="27"/>
      <c r="Z23" s="28"/>
      <c r="AA23" s="28"/>
      <c r="AB23" s="29"/>
    </row>
    <row r="24" spans="2:28" x14ac:dyDescent="0.2">
      <c r="B24" s="40"/>
      <c r="C24" s="8"/>
      <c r="D24" s="7"/>
      <c r="E24" s="9"/>
      <c r="F24" s="8"/>
      <c r="G24" s="7"/>
      <c r="H24" s="7"/>
      <c r="I24" s="7"/>
      <c r="J24" s="7"/>
      <c r="K24" s="7"/>
      <c r="L24" s="10"/>
      <c r="M24" s="5"/>
      <c r="N24" s="9"/>
      <c r="O24" s="8"/>
      <c r="P24" s="7"/>
      <c r="Q24" s="7"/>
      <c r="R24" s="12"/>
      <c r="S24" s="13"/>
      <c r="T24" s="11"/>
      <c r="U24" s="27"/>
      <c r="V24" s="28"/>
      <c r="W24" s="28"/>
      <c r="X24" s="29"/>
      <c r="Y24" s="27"/>
      <c r="Z24" s="28"/>
      <c r="AA24" s="28"/>
      <c r="AB24" s="29"/>
    </row>
    <row r="25" spans="2:28" x14ac:dyDescent="0.2">
      <c r="B25" s="40"/>
      <c r="C25" s="8"/>
      <c r="D25" s="7"/>
      <c r="E25" s="9"/>
      <c r="F25" s="8"/>
      <c r="G25" s="7"/>
      <c r="H25" s="7"/>
      <c r="I25" s="7"/>
      <c r="J25" s="7"/>
      <c r="K25" s="7"/>
      <c r="L25" s="10"/>
      <c r="M25" s="5"/>
      <c r="N25" s="9"/>
      <c r="O25" s="8"/>
      <c r="P25" s="7"/>
      <c r="Q25" s="7"/>
      <c r="R25" s="12"/>
      <c r="S25" s="13"/>
      <c r="T25" s="11"/>
      <c r="U25" s="27"/>
      <c r="V25" s="28"/>
      <c r="W25" s="28"/>
      <c r="X25" s="29"/>
      <c r="Y25" s="27"/>
      <c r="Z25" s="28"/>
      <c r="AA25" s="28"/>
      <c r="AB25" s="29"/>
    </row>
    <row r="26" spans="2:28" x14ac:dyDescent="0.2">
      <c r="B26" s="40"/>
      <c r="C26" s="8"/>
      <c r="D26" s="7"/>
      <c r="E26" s="9"/>
      <c r="F26" s="8"/>
      <c r="G26" s="7"/>
      <c r="H26" s="7"/>
      <c r="I26" s="7"/>
      <c r="J26" s="7"/>
      <c r="K26" s="7"/>
      <c r="L26" s="10"/>
      <c r="M26" s="5"/>
      <c r="N26" s="9"/>
      <c r="O26" s="8"/>
      <c r="P26" s="7"/>
      <c r="Q26" s="7"/>
      <c r="R26" s="12"/>
      <c r="S26" s="13"/>
      <c r="T26" s="11"/>
      <c r="U26" s="27"/>
      <c r="V26" s="28"/>
      <c r="W26" s="28"/>
      <c r="X26" s="29"/>
      <c r="Y26" s="27"/>
      <c r="Z26" s="28"/>
      <c r="AA26" s="28"/>
      <c r="AB26" s="29"/>
    </row>
    <row r="27" spans="2:28" x14ac:dyDescent="0.2">
      <c r="B27" s="40"/>
      <c r="C27" s="8"/>
      <c r="D27" s="7"/>
      <c r="E27" s="9"/>
      <c r="F27" s="8"/>
      <c r="G27" s="7"/>
      <c r="H27" s="7"/>
      <c r="I27" s="7"/>
      <c r="J27" s="7"/>
      <c r="K27" s="7"/>
      <c r="L27" s="5"/>
      <c r="M27" s="5"/>
      <c r="N27" s="9"/>
      <c r="O27" s="8"/>
      <c r="P27" s="7"/>
      <c r="Q27" s="7"/>
      <c r="R27" s="12"/>
      <c r="S27" s="13"/>
      <c r="T27" s="11"/>
      <c r="U27" s="27"/>
      <c r="V27" s="28"/>
      <c r="W27" s="28"/>
      <c r="X27" s="29"/>
      <c r="Y27" s="27"/>
      <c r="Z27" s="28"/>
      <c r="AA27" s="28"/>
      <c r="AB27" s="29"/>
    </row>
    <row r="28" spans="2:28" x14ac:dyDescent="0.2">
      <c r="B28" s="40"/>
      <c r="C28" s="8"/>
      <c r="D28" s="7"/>
      <c r="E28" s="9"/>
      <c r="F28" s="8"/>
      <c r="G28" s="7"/>
      <c r="H28" s="7"/>
      <c r="I28" s="7"/>
      <c r="J28" s="7"/>
      <c r="K28" s="7"/>
      <c r="L28" s="5"/>
      <c r="M28" s="5"/>
      <c r="N28" s="9"/>
      <c r="O28" s="8"/>
      <c r="P28" s="7"/>
      <c r="Q28" s="7"/>
      <c r="R28" s="12"/>
      <c r="S28" s="13"/>
      <c r="T28" s="11"/>
      <c r="U28" s="27"/>
      <c r="V28" s="28"/>
      <c r="W28" s="28"/>
      <c r="X28" s="29"/>
      <c r="Y28" s="27"/>
      <c r="Z28" s="28"/>
      <c r="AA28" s="28"/>
      <c r="AB28" s="29"/>
    </row>
    <row r="29" spans="2:28" x14ac:dyDescent="0.2">
      <c r="B29" s="40"/>
      <c r="C29" s="8"/>
      <c r="D29" s="7"/>
      <c r="E29" s="9"/>
      <c r="F29" s="8"/>
      <c r="G29" s="7"/>
      <c r="H29" s="7"/>
      <c r="I29" s="7"/>
      <c r="J29" s="7"/>
      <c r="K29" s="7"/>
      <c r="L29" s="5"/>
      <c r="M29" s="5"/>
      <c r="N29" s="9"/>
      <c r="O29" s="8"/>
      <c r="P29" s="7"/>
      <c r="Q29" s="7"/>
      <c r="R29" s="12"/>
      <c r="S29" s="13"/>
      <c r="T29" s="11"/>
      <c r="U29" s="27"/>
      <c r="V29" s="28"/>
      <c r="W29" s="28"/>
      <c r="X29" s="29"/>
      <c r="Y29" s="27"/>
      <c r="Z29" s="28"/>
      <c r="AA29" s="28"/>
      <c r="AB29" s="29"/>
    </row>
    <row r="30" spans="2:28" x14ac:dyDescent="0.2">
      <c r="B30" s="40"/>
      <c r="C30" s="8"/>
      <c r="D30" s="7"/>
      <c r="E30" s="9"/>
      <c r="F30" s="8"/>
      <c r="G30" s="7"/>
      <c r="H30" s="7"/>
      <c r="I30" s="7"/>
      <c r="J30" s="7"/>
      <c r="K30" s="7"/>
      <c r="L30" s="5"/>
      <c r="M30" s="5"/>
      <c r="N30" s="9"/>
      <c r="O30" s="8"/>
      <c r="P30" s="7"/>
      <c r="Q30" s="7"/>
      <c r="R30" s="12"/>
      <c r="S30" s="13"/>
      <c r="T30" s="11"/>
      <c r="U30" s="27"/>
      <c r="V30" s="28"/>
      <c r="W30" s="28"/>
      <c r="X30" s="29"/>
      <c r="Y30" s="27"/>
      <c r="Z30" s="28"/>
      <c r="AA30" s="28"/>
      <c r="AB30" s="29"/>
    </row>
    <row r="31" spans="2:28" x14ac:dyDescent="0.2">
      <c r="B31" s="40"/>
      <c r="C31" s="8"/>
      <c r="D31" s="7"/>
      <c r="E31" s="9"/>
      <c r="F31" s="8"/>
      <c r="G31" s="7"/>
      <c r="H31" s="7"/>
      <c r="I31" s="7"/>
      <c r="J31" s="7"/>
      <c r="K31" s="7"/>
      <c r="L31" s="5"/>
      <c r="M31" s="5"/>
      <c r="N31" s="9"/>
      <c r="O31" s="8"/>
      <c r="P31" s="7"/>
      <c r="Q31" s="7"/>
      <c r="R31" s="12"/>
      <c r="S31" s="13"/>
      <c r="T31" s="11"/>
      <c r="U31" s="27"/>
      <c r="V31" s="28"/>
      <c r="W31" s="28"/>
      <c r="X31" s="29"/>
      <c r="Y31" s="27"/>
      <c r="Z31" s="28"/>
      <c r="AA31" s="28"/>
      <c r="AB31" s="29"/>
    </row>
    <row r="32" spans="2:28" x14ac:dyDescent="0.2">
      <c r="B32" s="40"/>
      <c r="C32" s="8"/>
      <c r="D32" s="7"/>
      <c r="E32" s="9"/>
      <c r="F32" s="8"/>
      <c r="G32" s="7"/>
      <c r="H32" s="7"/>
      <c r="I32" s="7"/>
      <c r="J32" s="7"/>
      <c r="K32" s="7"/>
      <c r="L32" s="10"/>
      <c r="M32" s="5"/>
      <c r="N32" s="9"/>
      <c r="O32" s="8"/>
      <c r="P32" s="7"/>
      <c r="Q32" s="7"/>
      <c r="R32" s="12"/>
      <c r="S32" s="13"/>
      <c r="T32" s="11"/>
      <c r="U32" s="27"/>
      <c r="V32" s="28"/>
      <c r="W32" s="28"/>
      <c r="X32" s="29"/>
      <c r="Y32" s="27"/>
      <c r="Z32" s="28"/>
      <c r="AA32" s="28"/>
      <c r="AB32" s="29"/>
    </row>
    <row r="33" spans="2:28" x14ac:dyDescent="0.2">
      <c r="B33" s="40"/>
      <c r="C33" s="8"/>
      <c r="D33" s="7"/>
      <c r="E33" s="9"/>
      <c r="F33" s="8"/>
      <c r="G33" s="7"/>
      <c r="H33" s="7"/>
      <c r="I33" s="7"/>
      <c r="J33" s="7"/>
      <c r="K33" s="7"/>
      <c r="L33" s="10"/>
      <c r="M33" s="5"/>
      <c r="N33" s="9"/>
      <c r="O33" s="8"/>
      <c r="P33" s="7"/>
      <c r="Q33" s="7"/>
      <c r="R33" s="12"/>
      <c r="S33" s="13"/>
      <c r="T33" s="11"/>
      <c r="U33" s="27"/>
      <c r="V33" s="28"/>
      <c r="W33" s="28"/>
      <c r="X33" s="29"/>
      <c r="Y33" s="27"/>
      <c r="Z33" s="28"/>
      <c r="AA33" s="28"/>
      <c r="AB33" s="29"/>
    </row>
    <row r="34" spans="2:28" x14ac:dyDescent="0.2">
      <c r="B34" s="40"/>
      <c r="C34" s="8"/>
      <c r="D34" s="7"/>
      <c r="E34" s="9"/>
      <c r="F34" s="8"/>
      <c r="G34" s="7"/>
      <c r="H34" s="7"/>
      <c r="I34" s="7"/>
      <c r="J34" s="7"/>
      <c r="K34" s="7"/>
      <c r="L34" s="10"/>
      <c r="M34" s="5"/>
      <c r="N34" s="9"/>
      <c r="O34" s="8"/>
      <c r="P34" s="7"/>
      <c r="Q34" s="7"/>
      <c r="R34" s="12"/>
      <c r="S34" s="13"/>
      <c r="T34" s="11"/>
      <c r="U34" s="27"/>
      <c r="V34" s="28"/>
      <c r="W34" s="28"/>
      <c r="X34" s="29"/>
      <c r="Y34" s="27"/>
      <c r="Z34" s="28"/>
      <c r="AA34" s="28"/>
      <c r="AB34" s="29"/>
    </row>
    <row r="35" spans="2:28" x14ac:dyDescent="0.2">
      <c r="B35" s="40"/>
      <c r="C35" s="8"/>
      <c r="D35" s="7"/>
      <c r="E35" s="9"/>
      <c r="F35" s="8"/>
      <c r="G35" s="7"/>
      <c r="H35" s="7"/>
      <c r="I35" s="7"/>
      <c r="J35" s="7"/>
      <c r="K35" s="7"/>
      <c r="L35" s="10"/>
      <c r="M35" s="5"/>
      <c r="N35" s="9"/>
      <c r="O35" s="8"/>
      <c r="P35" s="7"/>
      <c r="Q35" s="7"/>
      <c r="R35" s="12"/>
      <c r="S35" s="13"/>
      <c r="T35" s="11"/>
      <c r="U35" s="27"/>
      <c r="V35" s="28"/>
      <c r="W35" s="28"/>
      <c r="X35" s="29"/>
      <c r="Y35" s="27"/>
      <c r="Z35" s="28"/>
      <c r="AA35" s="28"/>
      <c r="AB35" s="29"/>
    </row>
    <row r="36" spans="2:28" x14ac:dyDescent="0.2">
      <c r="B36" s="40"/>
      <c r="C36" s="8"/>
      <c r="D36" s="7"/>
      <c r="E36" s="9"/>
      <c r="F36" s="8"/>
      <c r="G36" s="7"/>
      <c r="H36" s="7"/>
      <c r="I36" s="7"/>
      <c r="J36" s="7"/>
      <c r="K36" s="7"/>
      <c r="L36" s="10"/>
      <c r="M36" s="5"/>
      <c r="N36" s="9"/>
      <c r="O36" s="8"/>
      <c r="P36" s="7"/>
      <c r="Q36" s="7"/>
      <c r="R36" s="12"/>
      <c r="S36" s="13"/>
      <c r="T36" s="11"/>
      <c r="U36" s="27"/>
      <c r="V36" s="28"/>
      <c r="W36" s="28"/>
      <c r="X36" s="29"/>
      <c r="Y36" s="27"/>
      <c r="Z36" s="28"/>
      <c r="AA36" s="28"/>
      <c r="AB36" s="29"/>
    </row>
    <row r="37" spans="2:28" x14ac:dyDescent="0.2">
      <c r="B37" s="40"/>
      <c r="C37" s="8"/>
      <c r="D37" s="7"/>
      <c r="E37" s="9"/>
      <c r="F37" s="8"/>
      <c r="G37" s="7"/>
      <c r="H37" s="7"/>
      <c r="I37" s="7"/>
      <c r="J37" s="7"/>
      <c r="K37" s="7"/>
      <c r="L37" s="10"/>
      <c r="M37" s="5"/>
      <c r="N37" s="9"/>
      <c r="O37" s="8"/>
      <c r="P37" s="7"/>
      <c r="Q37" s="7"/>
      <c r="R37" s="12"/>
      <c r="S37" s="13"/>
      <c r="T37" s="11"/>
      <c r="U37" s="27"/>
      <c r="V37" s="28"/>
      <c r="W37" s="28"/>
      <c r="X37" s="29"/>
      <c r="Y37" s="27"/>
      <c r="Z37" s="28"/>
      <c r="AA37" s="28"/>
      <c r="AB37" s="29"/>
    </row>
    <row r="38" spans="2:28" ht="10.8" thickBot="1" x14ac:dyDescent="0.25">
      <c r="B38" s="41"/>
      <c r="C38" s="42"/>
      <c r="D38" s="43"/>
      <c r="E38" s="44"/>
      <c r="F38" s="42"/>
      <c r="G38" s="43"/>
      <c r="H38" s="43"/>
      <c r="I38" s="43"/>
      <c r="J38" s="43"/>
      <c r="K38" s="43"/>
      <c r="L38" s="24"/>
      <c r="M38" s="24"/>
      <c r="N38" s="44"/>
      <c r="O38" s="42"/>
      <c r="P38" s="43"/>
      <c r="Q38" s="43"/>
      <c r="R38" s="45"/>
      <c r="S38" s="46"/>
      <c r="T38" s="47"/>
      <c r="U38" s="30"/>
      <c r="V38" s="4"/>
      <c r="W38" s="4"/>
      <c r="X38" s="31"/>
      <c r="Y38" s="30"/>
      <c r="Z38" s="4"/>
      <c r="AA38" s="4"/>
      <c r="AB38" s="31"/>
    </row>
    <row r="39" spans="2:28" ht="10.8" thickBot="1" x14ac:dyDescent="0.25">
      <c r="B39" s="14">
        <v>3</v>
      </c>
    </row>
    <row r="40" spans="2:28" ht="10.8" thickBot="1" x14ac:dyDescent="0.25">
      <c r="C40" s="15"/>
      <c r="D40" s="2" t="s">
        <v>17</v>
      </c>
      <c r="N40" s="16" t="s">
        <v>18</v>
      </c>
      <c r="O40" s="17" t="s">
        <v>19</v>
      </c>
      <c r="P40" s="17" t="s">
        <v>20</v>
      </c>
      <c r="Q40" s="18" t="s">
        <v>21</v>
      </c>
    </row>
    <row r="41" spans="2:28" x14ac:dyDescent="0.2">
      <c r="C41" s="2">
        <v>2001</v>
      </c>
      <c r="D41" s="19" t="s">
        <v>22</v>
      </c>
      <c r="N41" s="20" t="s">
        <v>23</v>
      </c>
      <c r="O41" s="10" t="s">
        <v>24</v>
      </c>
      <c r="P41" s="21">
        <v>37043</v>
      </c>
      <c r="Q41" s="22">
        <v>235</v>
      </c>
    </row>
    <row r="42" spans="2:28" x14ac:dyDescent="0.2">
      <c r="C42" s="2">
        <v>2002</v>
      </c>
      <c r="D42" s="19" t="s">
        <v>25</v>
      </c>
      <c r="N42" s="20" t="s">
        <v>26</v>
      </c>
      <c r="O42" s="10" t="s">
        <v>24</v>
      </c>
      <c r="P42" s="21">
        <v>37043</v>
      </c>
      <c r="Q42" s="22">
        <v>148</v>
      </c>
    </row>
    <row r="43" spans="2:28" x14ac:dyDescent="0.2">
      <c r="N43" s="20" t="s">
        <v>27</v>
      </c>
      <c r="O43" s="10" t="s">
        <v>24</v>
      </c>
      <c r="P43" s="21">
        <v>37377</v>
      </c>
      <c r="Q43" s="22">
        <v>55</v>
      </c>
    </row>
    <row r="44" spans="2:28" ht="10.8" thickBot="1" x14ac:dyDescent="0.25">
      <c r="N44" s="23" t="s">
        <v>28</v>
      </c>
      <c r="O44" s="24" t="s">
        <v>24</v>
      </c>
      <c r="P44" s="25">
        <v>37742</v>
      </c>
      <c r="Q44" s="26">
        <v>460</v>
      </c>
    </row>
  </sheetData>
  <mergeCells count="30">
    <mergeCell ref="AA3:AA4"/>
    <mergeCell ref="AB3:AB4"/>
    <mergeCell ref="O2:S2"/>
    <mergeCell ref="U2:X2"/>
    <mergeCell ref="W3:W4"/>
    <mergeCell ref="X3:X4"/>
    <mergeCell ref="Y3:Y4"/>
    <mergeCell ref="Z3:Z4"/>
    <mergeCell ref="S3:S4"/>
    <mergeCell ref="T3:T4"/>
    <mergeCell ref="K3:K4"/>
    <mergeCell ref="L3:L4"/>
    <mergeCell ref="M3:M4"/>
    <mergeCell ref="N3:N4"/>
    <mergeCell ref="U3:U4"/>
    <mergeCell ref="V3:V4"/>
    <mergeCell ref="O3:O4"/>
    <mergeCell ref="P3:P4"/>
    <mergeCell ref="Q3:Q4"/>
    <mergeCell ref="R3:R4"/>
    <mergeCell ref="H3:H4"/>
    <mergeCell ref="I3:I4"/>
    <mergeCell ref="J3:J4"/>
    <mergeCell ref="C2:E2"/>
    <mergeCell ref="F2:N2"/>
    <mergeCell ref="C3:C4"/>
    <mergeCell ref="D3:D4"/>
    <mergeCell ref="E3:E4"/>
    <mergeCell ref="F3:F4"/>
    <mergeCell ref="G3:G4"/>
  </mergeCells>
  <phoneticPr fontId="0" type="noConversion"/>
  <pageMargins left="0.2" right="0.16" top="1" bottom="1" header="0.5" footer="0.5"/>
  <pageSetup paperSize="5" scale="76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31"/>
  <sheetViews>
    <sheetView workbookViewId="0">
      <selection activeCell="F34" sqref="F34"/>
    </sheetView>
  </sheetViews>
  <sheetFormatPr defaultRowHeight="13.2" x14ac:dyDescent="0.25"/>
  <cols>
    <col min="3" max="3" width="9.5546875" customWidth="1"/>
    <col min="9" max="9" width="10.88671875" customWidth="1"/>
    <col min="10" max="10" width="9.44140625" bestFit="1" customWidth="1"/>
  </cols>
  <sheetData>
    <row r="1" spans="1:14" x14ac:dyDescent="0.25">
      <c r="B1" s="133">
        <f>-1*VLOOKUP($J$29,'New Daily'!$B$5:$U$451,9)</f>
        <v>-320.75200000000001</v>
      </c>
      <c r="C1" s="134" t="s">
        <v>10</v>
      </c>
      <c r="F1" s="133">
        <f>-1*VLOOKUP($J$29,'New Daily'!$B$5:$U$451,14)</f>
        <v>-79</v>
      </c>
      <c r="G1" s="127" t="s">
        <v>29</v>
      </c>
    </row>
    <row r="2" spans="1:14" x14ac:dyDescent="0.25">
      <c r="C2" s="134" t="s">
        <v>58</v>
      </c>
      <c r="G2" s="127" t="s">
        <v>58</v>
      </c>
    </row>
    <row r="3" spans="1:14" x14ac:dyDescent="0.25">
      <c r="L3" t="s">
        <v>63</v>
      </c>
    </row>
    <row r="5" spans="1:14" x14ac:dyDescent="0.25">
      <c r="D5" s="137" t="s">
        <v>66</v>
      </c>
    </row>
    <row r="6" spans="1:14" x14ac:dyDescent="0.25">
      <c r="M6" s="127" t="s">
        <v>60</v>
      </c>
    </row>
    <row r="7" spans="1:14" x14ac:dyDescent="0.25">
      <c r="H7" s="135" t="s">
        <v>61</v>
      </c>
      <c r="N7" s="133">
        <f>-1*VLOOKUP($J$29,'New Daily'!$B$5:$U$451,12)</f>
        <v>-1158.0550000000001</v>
      </c>
    </row>
    <row r="10" spans="1:14" x14ac:dyDescent="0.25">
      <c r="E10" s="133">
        <f>-1*VLOOKUP($J$29,'New Daily'!$B$5:$U$451,16)</f>
        <v>-141.261</v>
      </c>
      <c r="N10" t="s">
        <v>62</v>
      </c>
    </row>
    <row r="11" spans="1:14" x14ac:dyDescent="0.25">
      <c r="A11" s="133">
        <f>-1*VLOOKUP($J$29,'New Daily'!$B$5:$U$451,8)</f>
        <v>-233.24199999999999</v>
      </c>
      <c r="E11" s="127" t="s">
        <v>3</v>
      </c>
      <c r="K11" s="133">
        <f>-1*VLOOKUP($J$29,'New Daily'!$B$5:$U$451,5)</f>
        <v>-537.03</v>
      </c>
    </row>
    <row r="14" spans="1:14" x14ac:dyDescent="0.25">
      <c r="C14" t="s">
        <v>65</v>
      </c>
    </row>
    <row r="15" spans="1:14" x14ac:dyDescent="0.25">
      <c r="A15" s="133">
        <f>-1*VLOOKUP($J$29,'New Daily'!$B$5:$U$451,13)</f>
        <v>-807.11500000000001</v>
      </c>
      <c r="F15" s="127" t="s">
        <v>6</v>
      </c>
      <c r="G15" s="127"/>
      <c r="N15" s="133">
        <f>-1*VLOOKUP($J$29,'New Daily'!$B$5:$U$451,17)</f>
        <v>-27.106999999999999</v>
      </c>
    </row>
    <row r="16" spans="1:14" x14ac:dyDescent="0.25">
      <c r="A16" s="127" t="s">
        <v>57</v>
      </c>
      <c r="F16" s="133">
        <f>VLOOKUP($J$29,'New Daily'!$B$5:$U$451,2)</f>
        <v>3734.2629999999999</v>
      </c>
      <c r="N16" s="127" t="s">
        <v>59</v>
      </c>
    </row>
    <row r="19" spans="2:10" x14ac:dyDescent="0.25">
      <c r="C19" s="136" t="s">
        <v>64</v>
      </c>
    </row>
    <row r="23" spans="2:10" x14ac:dyDescent="0.25">
      <c r="F23" s="132"/>
    </row>
    <row r="24" spans="2:10" x14ac:dyDescent="0.25">
      <c r="B24" s="127" t="s">
        <v>55</v>
      </c>
    </row>
    <row r="25" spans="2:10" x14ac:dyDescent="0.25">
      <c r="C25" s="133">
        <f>VLOOKUP($J$29,'New Daily'!$B$5:$U$451,3)</f>
        <v>2911.3710000000001</v>
      </c>
    </row>
    <row r="27" spans="2:10" ht="13.8" thickBot="1" x14ac:dyDescent="0.3"/>
    <row r="28" spans="2:10" x14ac:dyDescent="0.25">
      <c r="I28" s="128" t="s">
        <v>53</v>
      </c>
      <c r="J28" s="129" t="s">
        <v>54</v>
      </c>
    </row>
    <row r="29" spans="2:10" ht="13.8" thickBot="1" x14ac:dyDescent="0.3">
      <c r="C29" s="133">
        <f>-1*VLOOKUP($J$29,'New Daily'!$B$5:$U$451,10)</f>
        <v>-2536.2820000000002</v>
      </c>
      <c r="D29" s="127"/>
      <c r="I29" s="130" t="s">
        <v>52</v>
      </c>
      <c r="J29" s="131">
        <v>37124</v>
      </c>
    </row>
    <row r="30" spans="2:10" x14ac:dyDescent="0.25">
      <c r="B30" s="127" t="s">
        <v>56</v>
      </c>
      <c r="D30" s="133">
        <f>-1*VLOOKUP($J$29,'New Daily'!$B$5:$U$451,11)</f>
        <v>-805.79</v>
      </c>
    </row>
    <row r="31" spans="2:10" x14ac:dyDescent="0.25">
      <c r="D31" s="127" t="s">
        <v>12</v>
      </c>
    </row>
  </sheetData>
  <phoneticPr fontId="0" type="noConversion"/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Z378"/>
  <sheetViews>
    <sheetView tabSelected="1" workbookViewId="0">
      <pane xSplit="2" ySplit="4" topLeftCell="C325" activePane="bottomRight" state="frozen"/>
      <selection pane="topRight" activeCell="C1" sqref="C1"/>
      <selection pane="bottomLeft" activeCell="A5" sqref="A5"/>
      <selection pane="bottomRight" activeCell="A338" sqref="A338"/>
    </sheetView>
  </sheetViews>
  <sheetFormatPr defaultColWidth="14.6640625" defaultRowHeight="10.199999999999999" x14ac:dyDescent="0.2"/>
  <cols>
    <col min="1" max="1" width="9.109375" style="1" customWidth="1"/>
    <col min="2" max="2" width="8.6640625" style="2" bestFit="1" customWidth="1"/>
    <col min="3" max="3" width="10.44140625" style="1" customWidth="1"/>
    <col min="4" max="4" width="11.109375" style="1" bestFit="1" customWidth="1"/>
    <col min="5" max="5" width="10.5546875" style="1" bestFit="1" customWidth="1"/>
    <col min="6" max="6" width="9.109375" style="1" customWidth="1"/>
    <col min="7" max="8" width="9.109375" style="1" hidden="1" customWidth="1"/>
    <col min="9" max="9" width="8.6640625" style="1" customWidth="1"/>
    <col min="10" max="10" width="9.5546875" style="1" bestFit="1" customWidth="1"/>
    <col min="11" max="11" width="11.109375" style="1" customWidth="1"/>
    <col min="12" max="12" width="7.5546875" style="1" customWidth="1"/>
    <col min="13" max="13" width="7.44140625" style="1" customWidth="1"/>
    <col min="14" max="14" width="7.109375" style="1" customWidth="1"/>
    <col min="15" max="15" width="8" style="1" bestFit="1" customWidth="1"/>
    <col min="16" max="16" width="10.109375" style="1" customWidth="1"/>
    <col min="17" max="17" width="6.5546875" style="1" customWidth="1"/>
    <col min="18" max="18" width="10" style="1" customWidth="1"/>
    <col min="19" max="19" width="9.44140625" style="1" customWidth="1"/>
    <col min="20" max="20" width="10.6640625" style="1" bestFit="1" customWidth="1"/>
    <col min="21" max="21" width="13.44140625" style="1" customWidth="1"/>
    <col min="22" max="22" width="6.88671875" style="1" customWidth="1"/>
    <col min="23" max="23" width="7.5546875" style="1" bestFit="1" customWidth="1"/>
    <col min="24" max="24" width="5.5546875" style="1" customWidth="1"/>
    <col min="25" max="25" width="5.88671875" style="1" customWidth="1"/>
    <col min="26" max="26" width="7.5546875" style="1" bestFit="1" customWidth="1"/>
    <col min="27" max="16384" width="14.6640625" style="1"/>
  </cols>
  <sheetData>
    <row r="1" spans="1:26" ht="10.8" thickBot="1" x14ac:dyDescent="0.25">
      <c r="C1" s="3"/>
      <c r="F1" s="38"/>
      <c r="G1" s="38"/>
      <c r="H1" s="38"/>
      <c r="I1" s="38"/>
      <c r="J1" s="28"/>
      <c r="K1" s="28"/>
      <c r="L1" s="28"/>
      <c r="M1" s="28"/>
      <c r="N1" s="28"/>
      <c r="O1" s="28"/>
      <c r="P1" s="28"/>
      <c r="T1" s="35">
        <v>45071585</v>
      </c>
      <c r="U1" s="35">
        <v>32500000</v>
      </c>
    </row>
    <row r="2" spans="1:26" ht="12.75" customHeight="1" x14ac:dyDescent="0.2">
      <c r="A2" s="10"/>
      <c r="B2" s="39"/>
      <c r="C2" s="142" t="s">
        <v>0</v>
      </c>
      <c r="D2" s="143"/>
      <c r="E2" s="185"/>
      <c r="F2" s="186" t="s">
        <v>1</v>
      </c>
      <c r="G2" s="146"/>
      <c r="H2" s="146"/>
      <c r="I2" s="146"/>
      <c r="J2" s="146"/>
      <c r="K2" s="146"/>
      <c r="L2" s="146"/>
      <c r="M2" s="146"/>
      <c r="N2" s="146"/>
      <c r="O2" s="146"/>
      <c r="P2" s="187"/>
      <c r="Q2" s="188" t="s">
        <v>2</v>
      </c>
      <c r="R2" s="171"/>
      <c r="S2" s="171"/>
      <c r="T2" s="171"/>
      <c r="U2" s="172"/>
      <c r="V2" s="79"/>
      <c r="W2" s="174" t="s">
        <v>46</v>
      </c>
      <c r="X2" s="174"/>
      <c r="Y2" s="174"/>
      <c r="Z2" s="175"/>
    </row>
    <row r="3" spans="1:26" ht="12.75" customHeight="1" x14ac:dyDescent="0.2">
      <c r="A3" s="10"/>
      <c r="B3" s="60" t="s">
        <v>5</v>
      </c>
      <c r="C3" s="148" t="s">
        <v>6</v>
      </c>
      <c r="D3" s="150" t="s">
        <v>36</v>
      </c>
      <c r="E3" s="183" t="s">
        <v>7</v>
      </c>
      <c r="F3" s="156" t="s">
        <v>8</v>
      </c>
      <c r="G3" s="91" t="s">
        <v>48</v>
      </c>
      <c r="H3" s="91" t="s">
        <v>50</v>
      </c>
      <c r="I3" s="140" t="s">
        <v>9</v>
      </c>
      <c r="J3" s="140" t="s">
        <v>10</v>
      </c>
      <c r="K3" s="140" t="s">
        <v>11</v>
      </c>
      <c r="L3" s="140" t="s">
        <v>12</v>
      </c>
      <c r="M3" s="140" t="s">
        <v>13</v>
      </c>
      <c r="N3" s="140" t="s">
        <v>14</v>
      </c>
      <c r="O3" s="140" t="s">
        <v>29</v>
      </c>
      <c r="P3" s="176" t="s">
        <v>15</v>
      </c>
      <c r="Q3" s="164" t="s">
        <v>3</v>
      </c>
      <c r="R3" s="160" t="s">
        <v>4</v>
      </c>
      <c r="S3" s="160" t="s">
        <v>16</v>
      </c>
      <c r="T3" s="182" t="s">
        <v>40</v>
      </c>
      <c r="U3" s="162" t="s">
        <v>41</v>
      </c>
      <c r="V3" s="180" t="s">
        <v>30</v>
      </c>
      <c r="W3" s="51" t="s">
        <v>67</v>
      </c>
      <c r="X3" s="86" t="s">
        <v>34</v>
      </c>
      <c r="Y3" s="51" t="s">
        <v>34</v>
      </c>
      <c r="Z3" s="52" t="s">
        <v>34</v>
      </c>
    </row>
    <row r="4" spans="1:26" ht="12" customHeight="1" thickBot="1" x14ac:dyDescent="0.25">
      <c r="A4" s="10"/>
      <c r="B4" s="109"/>
      <c r="C4" s="149"/>
      <c r="D4" s="151"/>
      <c r="E4" s="184"/>
      <c r="F4" s="157"/>
      <c r="G4" s="92" t="s">
        <v>49</v>
      </c>
      <c r="H4" s="92" t="s">
        <v>51</v>
      </c>
      <c r="I4" s="141"/>
      <c r="J4" s="141" t="s">
        <v>10</v>
      </c>
      <c r="K4" s="141" t="s">
        <v>11</v>
      </c>
      <c r="L4" s="141" t="s">
        <v>12</v>
      </c>
      <c r="M4" s="141" t="s">
        <v>13</v>
      </c>
      <c r="N4" s="141" t="s">
        <v>14</v>
      </c>
      <c r="O4" s="141" t="s">
        <v>29</v>
      </c>
      <c r="P4" s="177" t="s">
        <v>15</v>
      </c>
      <c r="Q4" s="165" t="s">
        <v>3</v>
      </c>
      <c r="R4" s="161" t="s">
        <v>4</v>
      </c>
      <c r="S4" s="161" t="s">
        <v>16</v>
      </c>
      <c r="T4" s="159"/>
      <c r="U4" s="163"/>
      <c r="V4" s="181"/>
      <c r="W4" s="32" t="s">
        <v>35</v>
      </c>
      <c r="X4" s="87" t="s">
        <v>32</v>
      </c>
      <c r="Y4" s="32" t="s">
        <v>33</v>
      </c>
      <c r="Z4" s="33" t="s">
        <v>35</v>
      </c>
    </row>
    <row r="5" spans="1:26" s="108" customFormat="1" ht="12" hidden="1" customHeight="1" x14ac:dyDescent="0.2">
      <c r="A5" s="107" t="str">
        <f t="shared" ref="A5:A17" si="0">TEXT(B5,"ddd")</f>
        <v>Wed</v>
      </c>
      <c r="B5" s="40">
        <v>36831</v>
      </c>
      <c r="C5" s="110">
        <v>3683.9319999999998</v>
      </c>
      <c r="D5" s="110">
        <v>2888.3910000000001</v>
      </c>
      <c r="E5" s="111">
        <v>6572.3230000000003</v>
      </c>
      <c r="F5" s="114">
        <v>898.3390000000004</v>
      </c>
      <c r="G5" s="112"/>
      <c r="H5" s="112"/>
      <c r="I5" s="110">
        <v>562.27800000000002</v>
      </c>
      <c r="J5" s="110">
        <v>418.21499999999997</v>
      </c>
      <c r="K5" s="110">
        <v>2582.0590000000002</v>
      </c>
      <c r="L5" s="110">
        <v>677.21199999999999</v>
      </c>
      <c r="M5" s="110">
        <v>902.11099999999999</v>
      </c>
      <c r="N5" s="110">
        <v>808.79</v>
      </c>
      <c r="O5" s="110">
        <v>11</v>
      </c>
      <c r="P5" s="111">
        <v>6860.0040000000008</v>
      </c>
      <c r="Q5" s="114">
        <v>-318.363</v>
      </c>
      <c r="R5" s="110">
        <v>30.681999999999999</v>
      </c>
      <c r="S5" s="113">
        <v>-287.68099999999998</v>
      </c>
      <c r="T5" s="110">
        <v>44753222</v>
      </c>
      <c r="U5" s="111">
        <v>32500000</v>
      </c>
      <c r="V5" s="115">
        <v>-5.1159076974727213E-13</v>
      </c>
      <c r="W5" s="138">
        <v>42.763768229828429</v>
      </c>
      <c r="X5" s="90">
        <v>45</v>
      </c>
      <c r="Y5" s="10">
        <v>37</v>
      </c>
      <c r="Z5" s="103">
        <f t="shared" ref="Z5:Z65" si="1">AVERAGE(X5,Y5)</f>
        <v>41</v>
      </c>
    </row>
    <row r="6" spans="1:26" s="108" customFormat="1" ht="12" hidden="1" customHeight="1" x14ac:dyDescent="0.2">
      <c r="A6" s="84" t="str">
        <f t="shared" si="0"/>
        <v>Thu</v>
      </c>
      <c r="B6" s="40">
        <v>36832</v>
      </c>
      <c r="C6" s="110">
        <v>3788.174</v>
      </c>
      <c r="D6" s="110">
        <v>2949.0169999999998</v>
      </c>
      <c r="E6" s="111">
        <v>6737.1909999999998</v>
      </c>
      <c r="F6" s="114">
        <v>1091.4370000000006</v>
      </c>
      <c r="G6" s="106"/>
      <c r="H6" s="106"/>
      <c r="I6" s="110">
        <v>555.71600000000001</v>
      </c>
      <c r="J6" s="110">
        <v>496.495</v>
      </c>
      <c r="K6" s="110">
        <v>2389.672</v>
      </c>
      <c r="L6" s="110">
        <v>892.57799999999997</v>
      </c>
      <c r="M6" s="110">
        <v>841.44399999999996</v>
      </c>
      <c r="N6" s="110">
        <v>805.75199999999995</v>
      </c>
      <c r="O6" s="110">
        <v>9</v>
      </c>
      <c r="P6" s="111">
        <v>7082.0940000000001</v>
      </c>
      <c r="Q6" s="114">
        <v>-204.791</v>
      </c>
      <c r="R6" s="110">
        <v>-140.11199999999999</v>
      </c>
      <c r="S6" s="110">
        <v>-344.90300000000002</v>
      </c>
      <c r="T6" s="125">
        <v>44548431</v>
      </c>
      <c r="U6" s="111">
        <f>+U5+(R6*1000)</f>
        <v>32359888</v>
      </c>
      <c r="V6" s="115">
        <v>0</v>
      </c>
      <c r="W6" s="138">
        <v>41.548308275177916</v>
      </c>
      <c r="X6" s="90">
        <v>45</v>
      </c>
      <c r="Y6" s="10">
        <v>30</v>
      </c>
      <c r="Z6" s="103">
        <f t="shared" si="1"/>
        <v>37.5</v>
      </c>
    </row>
    <row r="7" spans="1:26" s="108" customFormat="1" ht="12" hidden="1" customHeight="1" x14ac:dyDescent="0.2">
      <c r="A7" s="84" t="str">
        <f t="shared" si="0"/>
        <v>Fri</v>
      </c>
      <c r="B7" s="40">
        <v>36833</v>
      </c>
      <c r="C7" s="110">
        <v>3893.886</v>
      </c>
      <c r="D7" s="110">
        <v>3050.2170000000001</v>
      </c>
      <c r="E7" s="111">
        <v>6944.1030000000001</v>
      </c>
      <c r="F7" s="114">
        <v>854.27400000000034</v>
      </c>
      <c r="G7" s="106"/>
      <c r="H7" s="106"/>
      <c r="I7" s="110">
        <v>550.84799999999996</v>
      </c>
      <c r="J7" s="110">
        <v>496.661</v>
      </c>
      <c r="K7" s="110">
        <v>2524.6790000000001</v>
      </c>
      <c r="L7" s="110">
        <v>865.46799999999996</v>
      </c>
      <c r="M7" s="110">
        <v>1107.2080000000001</v>
      </c>
      <c r="N7" s="110">
        <v>811.90700000000004</v>
      </c>
      <c r="O7" s="110">
        <v>4</v>
      </c>
      <c r="P7" s="111">
        <v>7215.0450000000001</v>
      </c>
      <c r="Q7" s="114">
        <v>-214.554</v>
      </c>
      <c r="R7" s="110">
        <v>-56.387999999999998</v>
      </c>
      <c r="S7" s="110">
        <v>-270.94200000000001</v>
      </c>
      <c r="T7" s="125">
        <v>44333877</v>
      </c>
      <c r="U7" s="111">
        <f t="shared" ref="U7:U70" si="2">+U6+(R7*1000)</f>
        <v>32303500</v>
      </c>
      <c r="V7" s="115">
        <v>0</v>
      </c>
      <c r="W7" s="138">
        <v>38.044522176171135</v>
      </c>
      <c r="X7" s="90">
        <v>46</v>
      </c>
      <c r="Y7" s="10">
        <v>27</v>
      </c>
      <c r="Z7" s="103">
        <f t="shared" si="1"/>
        <v>36.5</v>
      </c>
    </row>
    <row r="8" spans="1:26" s="108" customFormat="1" ht="12" hidden="1" customHeight="1" x14ac:dyDescent="0.2">
      <c r="A8" s="84" t="str">
        <f t="shared" si="0"/>
        <v>Sat</v>
      </c>
      <c r="B8" s="40">
        <v>36834</v>
      </c>
      <c r="C8" s="110">
        <v>3928.8850000000002</v>
      </c>
      <c r="D8" s="110">
        <v>3081.4050000000002</v>
      </c>
      <c r="E8" s="111">
        <v>7010.29</v>
      </c>
      <c r="F8" s="114">
        <v>910.74</v>
      </c>
      <c r="G8" s="106"/>
      <c r="H8" s="106"/>
      <c r="I8" s="110">
        <v>490.85599999999999</v>
      </c>
      <c r="J8" s="110">
        <v>485.87200000000001</v>
      </c>
      <c r="K8" s="110">
        <v>2584.261</v>
      </c>
      <c r="L8" s="110">
        <v>881.70399999999995</v>
      </c>
      <c r="M8" s="110">
        <v>980.077</v>
      </c>
      <c r="N8" s="110">
        <v>807.93100000000004</v>
      </c>
      <c r="O8" s="110">
        <v>3</v>
      </c>
      <c r="P8" s="111">
        <v>7144.4410000000007</v>
      </c>
      <c r="Q8" s="114">
        <v>-144.64699999999999</v>
      </c>
      <c r="R8" s="110">
        <v>10.496</v>
      </c>
      <c r="S8" s="110">
        <v>-134.15099999999998</v>
      </c>
      <c r="T8" s="125">
        <v>44189230</v>
      </c>
      <c r="U8" s="111">
        <f t="shared" si="2"/>
        <v>32313996</v>
      </c>
      <c r="V8" s="115">
        <v>0</v>
      </c>
      <c r="W8" s="138">
        <v>36.625912377788751</v>
      </c>
      <c r="X8" s="90">
        <v>51</v>
      </c>
      <c r="Y8" s="10">
        <v>26</v>
      </c>
      <c r="Z8" s="103">
        <f t="shared" si="1"/>
        <v>38.5</v>
      </c>
    </row>
    <row r="9" spans="1:26" s="108" customFormat="1" ht="12" hidden="1" customHeight="1" x14ac:dyDescent="0.2">
      <c r="A9" s="84" t="str">
        <f t="shared" si="0"/>
        <v>Sun</v>
      </c>
      <c r="B9" s="40">
        <v>36835</v>
      </c>
      <c r="C9" s="110">
        <v>3966.99</v>
      </c>
      <c r="D9" s="110">
        <v>3098.9670000000001</v>
      </c>
      <c r="E9" s="111">
        <v>7065.9570000000003</v>
      </c>
      <c r="F9" s="114">
        <v>1105.6690000000015</v>
      </c>
      <c r="G9" s="106"/>
      <c r="H9" s="106"/>
      <c r="I9" s="110">
        <v>552.28499999999997</v>
      </c>
      <c r="J9" s="110">
        <v>498.79300000000001</v>
      </c>
      <c r="K9" s="110">
        <v>2602.3530000000001</v>
      </c>
      <c r="L9" s="110">
        <v>801.82600000000002</v>
      </c>
      <c r="M9" s="110">
        <v>1037.0419999999999</v>
      </c>
      <c r="N9" s="110">
        <v>806.54399999999998</v>
      </c>
      <c r="O9" s="110">
        <v>1</v>
      </c>
      <c r="P9" s="111">
        <v>7405.5120000000006</v>
      </c>
      <c r="Q9" s="114">
        <v>-164.517</v>
      </c>
      <c r="R9" s="110">
        <v>-175.03800000000001</v>
      </c>
      <c r="S9" s="110">
        <v>-339.55500000000001</v>
      </c>
      <c r="T9" s="125">
        <v>44024713</v>
      </c>
      <c r="U9" s="111">
        <f t="shared" si="2"/>
        <v>32138958</v>
      </c>
      <c r="V9" s="115">
        <v>0</v>
      </c>
      <c r="W9" s="138">
        <v>42.291161010689656</v>
      </c>
      <c r="X9" s="90">
        <v>44</v>
      </c>
      <c r="Y9" s="10">
        <v>33</v>
      </c>
      <c r="Z9" s="103">
        <f t="shared" si="1"/>
        <v>38.5</v>
      </c>
    </row>
    <row r="10" spans="1:26" s="108" customFormat="1" ht="12" hidden="1" customHeight="1" x14ac:dyDescent="0.2">
      <c r="A10" s="84" t="str">
        <f t="shared" si="0"/>
        <v>Mon</v>
      </c>
      <c r="B10" s="40">
        <v>36836</v>
      </c>
      <c r="C10" s="110">
        <v>3946.4780000000001</v>
      </c>
      <c r="D10" s="110">
        <v>3090</v>
      </c>
      <c r="E10" s="111">
        <v>7036.4780000000001</v>
      </c>
      <c r="F10" s="114">
        <v>1388.2159999999997</v>
      </c>
      <c r="G10" s="106"/>
      <c r="H10" s="106"/>
      <c r="I10" s="110">
        <v>632.16099999999994</v>
      </c>
      <c r="J10" s="110">
        <v>495.12</v>
      </c>
      <c r="K10" s="110">
        <v>2569</v>
      </c>
      <c r="L10" s="110">
        <v>786.88800000000003</v>
      </c>
      <c r="M10" s="110">
        <v>982.58500000000004</v>
      </c>
      <c r="N10" s="110">
        <v>806.596</v>
      </c>
      <c r="O10" s="110">
        <v>1</v>
      </c>
      <c r="P10" s="111">
        <v>7661.5659999999998</v>
      </c>
      <c r="Q10" s="114">
        <v>-240.751</v>
      </c>
      <c r="R10" s="110">
        <v>-384.33699999999999</v>
      </c>
      <c r="S10" s="110">
        <v>-625.08799999999997</v>
      </c>
      <c r="T10" s="125">
        <v>43783962</v>
      </c>
      <c r="U10" s="111">
        <f t="shared" si="2"/>
        <v>31754621</v>
      </c>
      <c r="V10" s="115">
        <v>0</v>
      </c>
      <c r="W10" s="138">
        <v>30.922293136826621</v>
      </c>
      <c r="X10" s="90">
        <v>39</v>
      </c>
      <c r="Y10" s="10">
        <v>27</v>
      </c>
      <c r="Z10" s="103">
        <f t="shared" si="1"/>
        <v>33</v>
      </c>
    </row>
    <row r="11" spans="1:26" s="108" customFormat="1" ht="12" hidden="1" customHeight="1" x14ac:dyDescent="0.2">
      <c r="A11" s="84" t="str">
        <f t="shared" si="0"/>
        <v>Tue</v>
      </c>
      <c r="B11" s="40">
        <v>36837</v>
      </c>
      <c r="C11" s="110">
        <v>3900</v>
      </c>
      <c r="D11" s="110">
        <v>3000</v>
      </c>
      <c r="E11" s="111">
        <f>SUM(C11:D11)</f>
        <v>6900</v>
      </c>
      <c r="F11" s="114">
        <v>1347</v>
      </c>
      <c r="G11" s="106"/>
      <c r="H11" s="106"/>
      <c r="I11" s="110">
        <v>652.10799999999995</v>
      </c>
      <c r="J11" s="110">
        <v>493.32900000000001</v>
      </c>
      <c r="K11" s="110">
        <v>2569.0830000000001</v>
      </c>
      <c r="L11" s="110">
        <v>828.78300000000002</v>
      </c>
      <c r="M11" s="110">
        <v>900</v>
      </c>
      <c r="N11" s="110">
        <v>719.04899999999998</v>
      </c>
      <c r="O11" s="110">
        <v>1</v>
      </c>
      <c r="P11" s="111">
        <f>SUM(F11:O11)</f>
        <v>7510.3520000000008</v>
      </c>
      <c r="Q11" s="114">
        <v>-360.733</v>
      </c>
      <c r="R11" s="110">
        <v>-249.41399999999999</v>
      </c>
      <c r="S11" s="110">
        <v>-610.14699999999993</v>
      </c>
      <c r="T11" s="125">
        <v>43423229</v>
      </c>
      <c r="U11" s="111">
        <f t="shared" si="2"/>
        <v>31505207</v>
      </c>
      <c r="V11" s="11">
        <f>+E11-P11-S11</f>
        <v>-0.20500000000083674</v>
      </c>
      <c r="W11" s="138">
        <v>24.813771589308349</v>
      </c>
      <c r="X11" s="90">
        <v>38</v>
      </c>
      <c r="Y11" s="10">
        <v>22</v>
      </c>
      <c r="Z11" s="103">
        <f t="shared" si="1"/>
        <v>30</v>
      </c>
    </row>
    <row r="12" spans="1:26" s="108" customFormat="1" ht="12" hidden="1" customHeight="1" x14ac:dyDescent="0.2">
      <c r="A12" s="84" t="str">
        <f t="shared" si="0"/>
        <v>Wed</v>
      </c>
      <c r="B12" s="40">
        <v>36838</v>
      </c>
      <c r="C12" s="110">
        <v>3860.7289999999998</v>
      </c>
      <c r="D12" s="110">
        <v>3002.1509999999998</v>
      </c>
      <c r="E12" s="111">
        <v>6862.88</v>
      </c>
      <c r="F12" s="114">
        <v>1131.9419999999991</v>
      </c>
      <c r="G12" s="106"/>
      <c r="H12" s="106"/>
      <c r="I12" s="110">
        <v>650.84699999999998</v>
      </c>
      <c r="J12" s="110">
        <v>490.78300000000002</v>
      </c>
      <c r="K12" s="110">
        <v>2534.4270000000001</v>
      </c>
      <c r="L12" s="110">
        <v>822.06700000000001</v>
      </c>
      <c r="M12" s="110">
        <v>897.17200000000003</v>
      </c>
      <c r="N12" s="110">
        <v>719.51300000000003</v>
      </c>
      <c r="O12" s="110">
        <v>68</v>
      </c>
      <c r="P12" s="111">
        <v>7314.7509999999993</v>
      </c>
      <c r="Q12" s="114">
        <v>-346.67700000000002</v>
      </c>
      <c r="R12" s="110">
        <v>-105.194</v>
      </c>
      <c r="S12" s="110">
        <v>-451.87100000000004</v>
      </c>
      <c r="T12" s="125">
        <v>43076552</v>
      </c>
      <c r="U12" s="111">
        <f t="shared" si="2"/>
        <v>31400013</v>
      </c>
      <c r="V12" s="115">
        <v>0</v>
      </c>
      <c r="W12" s="138">
        <v>28.122349236654092</v>
      </c>
      <c r="X12" s="90">
        <v>40</v>
      </c>
      <c r="Y12" s="10">
        <v>24</v>
      </c>
      <c r="Z12" s="103">
        <f t="shared" si="1"/>
        <v>32</v>
      </c>
    </row>
    <row r="13" spans="1:26" s="108" customFormat="1" ht="12" hidden="1" customHeight="1" x14ac:dyDescent="0.2">
      <c r="A13" s="84" t="str">
        <f t="shared" si="0"/>
        <v>Thu</v>
      </c>
      <c r="B13" s="40">
        <v>36839</v>
      </c>
      <c r="C13" s="110">
        <v>3804.0250000000001</v>
      </c>
      <c r="D13" s="110">
        <v>3098.3879999999999</v>
      </c>
      <c r="E13" s="111">
        <v>6902.4130000000005</v>
      </c>
      <c r="F13" s="114">
        <v>1163.0420000000011</v>
      </c>
      <c r="G13" s="106"/>
      <c r="H13" s="106"/>
      <c r="I13" s="110">
        <v>659.69500000000005</v>
      </c>
      <c r="J13" s="110">
        <v>463.75700000000001</v>
      </c>
      <c r="K13" s="110">
        <v>2458.3359999999998</v>
      </c>
      <c r="L13" s="110">
        <v>917.75</v>
      </c>
      <c r="M13" s="110">
        <v>916.125</v>
      </c>
      <c r="N13" s="110">
        <v>726.58900000000006</v>
      </c>
      <c r="O13" s="110">
        <v>8</v>
      </c>
      <c r="P13" s="111">
        <v>7313.2940000000008</v>
      </c>
      <c r="Q13" s="114">
        <v>-353.93200000000002</v>
      </c>
      <c r="R13" s="110">
        <v>-56.948999999999998</v>
      </c>
      <c r="S13" s="110">
        <v>-410.88100000000003</v>
      </c>
      <c r="T13" s="125">
        <v>42722620</v>
      </c>
      <c r="U13" s="111">
        <f t="shared" si="2"/>
        <v>31343064</v>
      </c>
      <c r="V13" s="115">
        <v>0</v>
      </c>
      <c r="W13" s="138">
        <v>33.245679580941498</v>
      </c>
      <c r="X13" s="90">
        <v>32</v>
      </c>
      <c r="Y13" s="10">
        <v>30</v>
      </c>
      <c r="Z13" s="103">
        <f t="shared" si="1"/>
        <v>31</v>
      </c>
    </row>
    <row r="14" spans="1:26" s="108" customFormat="1" ht="12" hidden="1" customHeight="1" x14ac:dyDescent="0.2">
      <c r="A14" s="84" t="str">
        <f t="shared" si="0"/>
        <v>Fri</v>
      </c>
      <c r="B14" s="40">
        <v>36840</v>
      </c>
      <c r="C14" s="110">
        <v>3879.7660000000001</v>
      </c>
      <c r="D14" s="110">
        <v>3066.3989999999999</v>
      </c>
      <c r="E14" s="111">
        <v>6946.165</v>
      </c>
      <c r="F14" s="114">
        <v>1477.6909999999996</v>
      </c>
      <c r="G14" s="106"/>
      <c r="H14" s="106"/>
      <c r="I14" s="110">
        <v>678.60900000000004</v>
      </c>
      <c r="J14" s="110">
        <v>473.96199999999999</v>
      </c>
      <c r="K14" s="110">
        <v>2461.0340000000001</v>
      </c>
      <c r="L14" s="110">
        <v>913.43200000000002</v>
      </c>
      <c r="M14" s="110">
        <v>821.80399999999997</v>
      </c>
      <c r="N14" s="110">
        <v>726.29499999999996</v>
      </c>
      <c r="O14" s="110">
        <v>71</v>
      </c>
      <c r="P14" s="111">
        <v>7623.8270000000002</v>
      </c>
      <c r="Q14" s="114">
        <v>-359.52100000000002</v>
      </c>
      <c r="R14" s="110">
        <v>-318.14100000000002</v>
      </c>
      <c r="S14" s="110">
        <v>-677.66200000000003</v>
      </c>
      <c r="T14" s="125">
        <v>42363099</v>
      </c>
      <c r="U14" s="111">
        <f t="shared" si="2"/>
        <v>31024923</v>
      </c>
      <c r="V14" s="115">
        <v>0</v>
      </c>
      <c r="W14" s="138">
        <v>29.235954525893696</v>
      </c>
      <c r="X14" s="90">
        <v>33</v>
      </c>
      <c r="Y14" s="10">
        <v>20</v>
      </c>
      <c r="Z14" s="103">
        <f t="shared" si="1"/>
        <v>26.5</v>
      </c>
    </row>
    <row r="15" spans="1:26" s="108" customFormat="1" ht="12" hidden="1" customHeight="1" x14ac:dyDescent="0.2">
      <c r="A15" s="84" t="str">
        <f t="shared" si="0"/>
        <v>Sat</v>
      </c>
      <c r="B15" s="40">
        <v>36841</v>
      </c>
      <c r="C15" s="110">
        <v>3821.623</v>
      </c>
      <c r="D15" s="110">
        <v>3140.3530000000001</v>
      </c>
      <c r="E15" s="111">
        <v>6961.9760000000006</v>
      </c>
      <c r="F15" s="114">
        <v>1532.9330000000007</v>
      </c>
      <c r="G15" s="106"/>
      <c r="H15" s="106"/>
      <c r="I15" s="110">
        <v>666.59299999999996</v>
      </c>
      <c r="J15" s="110">
        <v>495.08</v>
      </c>
      <c r="K15" s="110">
        <v>2604.92</v>
      </c>
      <c r="L15" s="110">
        <v>877.45600000000002</v>
      </c>
      <c r="M15" s="110">
        <v>697.64300000000003</v>
      </c>
      <c r="N15" s="110">
        <v>817.77599999999995</v>
      </c>
      <c r="O15" s="110">
        <v>18</v>
      </c>
      <c r="P15" s="111">
        <v>7710.4010000000007</v>
      </c>
      <c r="Q15" s="114">
        <v>-351.23899999999998</v>
      </c>
      <c r="R15" s="110">
        <v>-397.18599999999998</v>
      </c>
      <c r="S15" s="110">
        <v>-748.42499999999995</v>
      </c>
      <c r="T15" s="125">
        <v>42011860</v>
      </c>
      <c r="U15" s="111">
        <f t="shared" si="2"/>
        <v>30627737</v>
      </c>
      <c r="V15" s="115">
        <v>0</v>
      </c>
      <c r="W15" s="138">
        <v>23.221655463362957</v>
      </c>
      <c r="X15" s="90">
        <v>31</v>
      </c>
      <c r="Y15" s="10">
        <v>15</v>
      </c>
      <c r="Z15" s="103">
        <f t="shared" si="1"/>
        <v>23</v>
      </c>
    </row>
    <row r="16" spans="1:26" s="108" customFormat="1" ht="12" hidden="1" customHeight="1" x14ac:dyDescent="0.2">
      <c r="A16" s="84" t="str">
        <f t="shared" si="0"/>
        <v>Sun</v>
      </c>
      <c r="B16" s="40">
        <v>36842</v>
      </c>
      <c r="C16" s="110">
        <v>3802.181</v>
      </c>
      <c r="D16" s="110">
        <v>3152.558</v>
      </c>
      <c r="E16" s="111">
        <v>6954.7389999999996</v>
      </c>
      <c r="F16" s="114">
        <v>1894.5230000000001</v>
      </c>
      <c r="G16" s="106"/>
      <c r="H16" s="106"/>
      <c r="I16" s="110">
        <v>698.99099999999999</v>
      </c>
      <c r="J16" s="110">
        <v>495.803</v>
      </c>
      <c r="K16" s="110">
        <v>2615.2730000000001</v>
      </c>
      <c r="L16" s="110">
        <v>888.53499999999997</v>
      </c>
      <c r="M16" s="110">
        <v>590.66800000000001</v>
      </c>
      <c r="N16" s="110">
        <v>810.673</v>
      </c>
      <c r="O16" s="110">
        <v>22</v>
      </c>
      <c r="P16" s="111">
        <v>8016.4659999999994</v>
      </c>
      <c r="Q16" s="114">
        <v>-492.91300000000001</v>
      </c>
      <c r="R16" s="110">
        <v>-568.81399999999996</v>
      </c>
      <c r="S16" s="110">
        <v>-1061.7269999999999</v>
      </c>
      <c r="T16" s="125">
        <v>41518947</v>
      </c>
      <c r="U16" s="111">
        <f t="shared" si="2"/>
        <v>30058923</v>
      </c>
      <c r="V16" s="115">
        <v>0</v>
      </c>
      <c r="W16" s="138">
        <v>12.377831175555263</v>
      </c>
      <c r="X16" s="90">
        <v>29</v>
      </c>
      <c r="Y16" s="10">
        <v>19</v>
      </c>
      <c r="Z16" s="103">
        <f t="shared" si="1"/>
        <v>24</v>
      </c>
    </row>
    <row r="17" spans="1:26" s="108" customFormat="1" ht="12" hidden="1" customHeight="1" x14ac:dyDescent="0.2">
      <c r="A17" s="84" t="str">
        <f t="shared" si="0"/>
        <v>Mon</v>
      </c>
      <c r="B17" s="40">
        <v>36843</v>
      </c>
      <c r="C17" s="110">
        <v>3836.0390000000002</v>
      </c>
      <c r="D17" s="110">
        <v>3100</v>
      </c>
      <c r="E17" s="111">
        <v>6936.0390000000007</v>
      </c>
      <c r="F17" s="114">
        <v>1756.4480000000008</v>
      </c>
      <c r="G17" s="106"/>
      <c r="H17" s="106"/>
      <c r="I17" s="110">
        <v>692.60900000000004</v>
      </c>
      <c r="J17" s="110">
        <v>488.48</v>
      </c>
      <c r="K17" s="110">
        <v>2579</v>
      </c>
      <c r="L17" s="110">
        <v>864.67399999999998</v>
      </c>
      <c r="M17" s="110">
        <v>751.65</v>
      </c>
      <c r="N17" s="110">
        <v>818.60500000000002</v>
      </c>
      <c r="O17" s="110">
        <v>22</v>
      </c>
      <c r="P17" s="111">
        <v>7973.4660000000003</v>
      </c>
      <c r="Q17" s="114">
        <v>-512.52300000000002</v>
      </c>
      <c r="R17" s="110">
        <v>-524.904</v>
      </c>
      <c r="S17" s="110">
        <v>-1037.4270000000001</v>
      </c>
      <c r="T17" s="125">
        <v>41006424</v>
      </c>
      <c r="U17" s="111">
        <f t="shared" si="2"/>
        <v>29534019</v>
      </c>
      <c r="V17" s="115">
        <v>0</v>
      </c>
      <c r="W17" s="138">
        <v>15.943192589336013</v>
      </c>
      <c r="X17" s="90">
        <v>34</v>
      </c>
      <c r="Y17" s="10">
        <v>16</v>
      </c>
      <c r="Z17" s="103">
        <f t="shared" si="1"/>
        <v>25</v>
      </c>
    </row>
    <row r="18" spans="1:26" s="108" customFormat="1" ht="12" hidden="1" customHeight="1" x14ac:dyDescent="0.2">
      <c r="A18" s="84" t="str">
        <f t="shared" ref="A18:A43" si="3">TEXT(B18,"ddd")</f>
        <v>Tue</v>
      </c>
      <c r="B18" s="40">
        <v>36844</v>
      </c>
      <c r="C18" s="110">
        <v>3790.643</v>
      </c>
      <c r="D18" s="110">
        <v>3055.306</v>
      </c>
      <c r="E18" s="111">
        <v>6845.9490000000005</v>
      </c>
      <c r="F18" s="114">
        <v>1640.8540000000005</v>
      </c>
      <c r="G18" s="106"/>
      <c r="H18" s="106"/>
      <c r="I18" s="110">
        <v>664.17499999999995</v>
      </c>
      <c r="J18" s="110">
        <v>467.40600000000001</v>
      </c>
      <c r="K18" s="110">
        <v>2592.16</v>
      </c>
      <c r="L18" s="110">
        <v>774.58399999999995</v>
      </c>
      <c r="M18" s="110">
        <v>767.79600000000005</v>
      </c>
      <c r="N18" s="110">
        <v>843.07100000000003</v>
      </c>
      <c r="O18" s="110">
        <v>24</v>
      </c>
      <c r="P18" s="111">
        <v>7774.0460000000003</v>
      </c>
      <c r="Q18" s="114">
        <v>-499.392</v>
      </c>
      <c r="R18" s="110">
        <v>-428.70499999999998</v>
      </c>
      <c r="S18" s="110">
        <v>-928.09699999999998</v>
      </c>
      <c r="T18" s="125">
        <v>40507032</v>
      </c>
      <c r="U18" s="111">
        <f t="shared" si="2"/>
        <v>29105314</v>
      </c>
      <c r="V18" s="115">
        <v>0</v>
      </c>
      <c r="W18" s="138">
        <v>21.892323320998191</v>
      </c>
      <c r="X18" s="90">
        <v>40</v>
      </c>
      <c r="Y18" s="10">
        <v>24</v>
      </c>
      <c r="Z18" s="103">
        <f t="shared" si="1"/>
        <v>32</v>
      </c>
    </row>
    <row r="19" spans="1:26" s="108" customFormat="1" ht="12" hidden="1" customHeight="1" x14ac:dyDescent="0.2">
      <c r="A19" s="84" t="str">
        <f t="shared" si="3"/>
        <v>Wed</v>
      </c>
      <c r="B19" s="40">
        <v>36845</v>
      </c>
      <c r="C19" s="110">
        <v>3884.395</v>
      </c>
      <c r="D19" s="110">
        <v>3035</v>
      </c>
      <c r="E19" s="111">
        <v>6919.3950000000004</v>
      </c>
      <c r="F19" s="114">
        <v>1766.741</v>
      </c>
      <c r="G19" s="106"/>
      <c r="H19" s="106"/>
      <c r="I19" s="110">
        <v>667.27200000000005</v>
      </c>
      <c r="J19" s="110">
        <v>464.71800000000002</v>
      </c>
      <c r="K19" s="110">
        <v>2601</v>
      </c>
      <c r="L19" s="110">
        <v>638.66600000000005</v>
      </c>
      <c r="M19" s="110">
        <v>533.84500000000003</v>
      </c>
      <c r="N19" s="110">
        <v>824.21500000000003</v>
      </c>
      <c r="O19" s="110">
        <v>43</v>
      </c>
      <c r="P19" s="111">
        <v>7539.4570000000003</v>
      </c>
      <c r="Q19" s="114">
        <v>-341.21499999999997</v>
      </c>
      <c r="R19" s="110">
        <v>-278.84699999999998</v>
      </c>
      <c r="S19" s="110">
        <v>-620.0619999999999</v>
      </c>
      <c r="T19" s="125">
        <v>40165817</v>
      </c>
      <c r="U19" s="111">
        <f t="shared" si="2"/>
        <v>28826467</v>
      </c>
      <c r="V19" s="115">
        <v>0</v>
      </c>
      <c r="W19" s="138">
        <v>24.27411775291014</v>
      </c>
      <c r="X19" s="90">
        <v>33</v>
      </c>
      <c r="Y19" s="10">
        <v>23</v>
      </c>
      <c r="Z19" s="103">
        <f t="shared" si="1"/>
        <v>28</v>
      </c>
    </row>
    <row r="20" spans="1:26" s="108" customFormat="1" ht="12" hidden="1" customHeight="1" x14ac:dyDescent="0.2">
      <c r="A20" s="84" t="str">
        <f t="shared" si="3"/>
        <v>Thu</v>
      </c>
      <c r="B20" s="40">
        <v>36846</v>
      </c>
      <c r="C20" s="110">
        <v>3931.703</v>
      </c>
      <c r="D20" s="110">
        <v>3023.241</v>
      </c>
      <c r="E20" s="111">
        <v>6954.9439999999995</v>
      </c>
      <c r="F20" s="114">
        <v>1634.4159999999993</v>
      </c>
      <c r="G20" s="106"/>
      <c r="H20" s="106"/>
      <c r="I20" s="110">
        <v>740.05200000000002</v>
      </c>
      <c r="J20" s="110">
        <v>472.02300000000002</v>
      </c>
      <c r="K20" s="110">
        <v>2674.375</v>
      </c>
      <c r="L20" s="110">
        <v>693.33100000000002</v>
      </c>
      <c r="M20" s="110">
        <v>820.84900000000005</v>
      </c>
      <c r="N20" s="110">
        <v>810.47400000000005</v>
      </c>
      <c r="O20" s="110">
        <v>46</v>
      </c>
      <c r="P20" s="111">
        <v>7891.52</v>
      </c>
      <c r="Q20" s="114">
        <v>-498.11</v>
      </c>
      <c r="R20" s="110">
        <v>-438.46600000000001</v>
      </c>
      <c r="S20" s="110">
        <v>-936.57600000000002</v>
      </c>
      <c r="T20" s="125">
        <v>39667707</v>
      </c>
      <c r="U20" s="111">
        <f t="shared" si="2"/>
        <v>28388001</v>
      </c>
      <c r="V20" s="115">
        <v>0</v>
      </c>
      <c r="W20" s="138">
        <v>24.590449289173577</v>
      </c>
      <c r="X20" s="90">
        <v>29</v>
      </c>
      <c r="Y20" s="10">
        <v>19</v>
      </c>
      <c r="Z20" s="103">
        <f t="shared" si="1"/>
        <v>24</v>
      </c>
    </row>
    <row r="21" spans="1:26" s="108" customFormat="1" ht="12" hidden="1" customHeight="1" x14ac:dyDescent="0.2">
      <c r="A21" s="84" t="str">
        <f t="shared" si="3"/>
        <v>Fri</v>
      </c>
      <c r="B21" s="40">
        <v>36847</v>
      </c>
      <c r="C21" s="110">
        <v>3737.085</v>
      </c>
      <c r="D21" s="110">
        <v>3063.2220000000002</v>
      </c>
      <c r="E21" s="111">
        <v>6800.3070000000007</v>
      </c>
      <c r="F21" s="114">
        <v>1693.84</v>
      </c>
      <c r="G21" s="106"/>
      <c r="H21" s="106"/>
      <c r="I21" s="110">
        <v>705.04399999999998</v>
      </c>
      <c r="J21" s="110">
        <v>484.20299999999997</v>
      </c>
      <c r="K21" s="110">
        <v>2572.3789999999999</v>
      </c>
      <c r="L21" s="110">
        <v>833.27499999999998</v>
      </c>
      <c r="M21" s="110">
        <v>604.86800000000005</v>
      </c>
      <c r="N21" s="110">
        <v>828.21</v>
      </c>
      <c r="O21" s="110">
        <v>7</v>
      </c>
      <c r="P21" s="111">
        <v>7728.8190000000004</v>
      </c>
      <c r="Q21" s="114">
        <v>-512.53399999999999</v>
      </c>
      <c r="R21" s="110">
        <v>-415.97800000000001</v>
      </c>
      <c r="S21" s="110">
        <v>-928.51199999999994</v>
      </c>
      <c r="T21" s="125">
        <v>39155173</v>
      </c>
      <c r="U21" s="111">
        <f t="shared" si="2"/>
        <v>27972023</v>
      </c>
      <c r="V21" s="115">
        <v>0</v>
      </c>
      <c r="W21" s="138">
        <v>21.75509123952255</v>
      </c>
      <c r="X21" s="90">
        <v>29</v>
      </c>
      <c r="Y21" s="10">
        <v>16</v>
      </c>
      <c r="Z21" s="103">
        <f t="shared" si="1"/>
        <v>22.5</v>
      </c>
    </row>
    <row r="22" spans="1:26" s="108" customFormat="1" ht="12" hidden="1" customHeight="1" x14ac:dyDescent="0.2">
      <c r="A22" s="84" t="str">
        <f t="shared" si="3"/>
        <v>Sat</v>
      </c>
      <c r="B22" s="40">
        <v>36848</v>
      </c>
      <c r="C22" s="110">
        <v>3899.2739999999999</v>
      </c>
      <c r="D22" s="110">
        <v>3032.7719999999999</v>
      </c>
      <c r="E22" s="111">
        <v>6932.0460000000003</v>
      </c>
      <c r="F22" s="114">
        <v>1361.1059999999998</v>
      </c>
      <c r="G22" s="106"/>
      <c r="H22" s="106"/>
      <c r="I22" s="110">
        <v>617.68499999999995</v>
      </c>
      <c r="J22" s="110">
        <v>481.4</v>
      </c>
      <c r="K22" s="110">
        <v>2565.37</v>
      </c>
      <c r="L22" s="110">
        <v>845.94</v>
      </c>
      <c r="M22" s="110">
        <v>820.21699999999998</v>
      </c>
      <c r="N22" s="110">
        <v>843.54200000000003</v>
      </c>
      <c r="O22" s="110">
        <v>-10</v>
      </c>
      <c r="P22" s="111">
        <v>7525.26</v>
      </c>
      <c r="Q22" s="114">
        <v>-465.25700000000001</v>
      </c>
      <c r="R22" s="110">
        <v>-127.95699999999999</v>
      </c>
      <c r="S22" s="110">
        <v>-593.21399999999994</v>
      </c>
      <c r="T22" s="125">
        <v>38689916</v>
      </c>
      <c r="U22" s="111">
        <f t="shared" si="2"/>
        <v>27844066</v>
      </c>
      <c r="V22" s="115">
        <v>0</v>
      </c>
      <c r="W22" s="138">
        <v>20.721628494527536</v>
      </c>
      <c r="X22" s="90">
        <v>34</v>
      </c>
      <c r="Y22" s="10">
        <v>17</v>
      </c>
      <c r="Z22" s="103">
        <f t="shared" si="1"/>
        <v>25.5</v>
      </c>
    </row>
    <row r="23" spans="1:26" s="108" customFormat="1" ht="12" hidden="1" customHeight="1" x14ac:dyDescent="0.2">
      <c r="A23" s="84" t="str">
        <f t="shared" si="3"/>
        <v>Sun</v>
      </c>
      <c r="B23" s="40">
        <v>36849</v>
      </c>
      <c r="C23" s="110">
        <v>3777.67</v>
      </c>
      <c r="D23" s="110">
        <v>3051.9070000000002</v>
      </c>
      <c r="E23" s="111">
        <v>6829.5770000000002</v>
      </c>
      <c r="F23" s="114">
        <v>1249.1209999999996</v>
      </c>
      <c r="G23" s="106"/>
      <c r="H23" s="106"/>
      <c r="I23" s="110">
        <v>593.40099999999995</v>
      </c>
      <c r="J23" s="110">
        <v>499.30700000000002</v>
      </c>
      <c r="K23" s="110">
        <v>2531.2049999999999</v>
      </c>
      <c r="L23" s="110">
        <v>854.23800000000006</v>
      </c>
      <c r="M23" s="110">
        <v>827.24699999999996</v>
      </c>
      <c r="N23" s="110">
        <v>832.14</v>
      </c>
      <c r="O23" s="110">
        <v>-10</v>
      </c>
      <c r="P23" s="111">
        <v>7376.6589999999997</v>
      </c>
      <c r="Q23" s="114">
        <v>-438.17500000000001</v>
      </c>
      <c r="R23" s="110">
        <v>-108.907</v>
      </c>
      <c r="S23" s="110">
        <v>-547.08199999999999</v>
      </c>
      <c r="T23" s="125">
        <v>38251741</v>
      </c>
      <c r="U23" s="111">
        <f t="shared" si="2"/>
        <v>27735159</v>
      </c>
      <c r="V23" s="115">
        <v>0</v>
      </c>
      <c r="W23" s="138">
        <v>29.263479477297473</v>
      </c>
      <c r="X23" s="90">
        <v>35</v>
      </c>
      <c r="Y23" s="10">
        <v>19</v>
      </c>
      <c r="Z23" s="103">
        <f t="shared" si="1"/>
        <v>27</v>
      </c>
    </row>
    <row r="24" spans="1:26" s="108" customFormat="1" ht="12" hidden="1" customHeight="1" x14ac:dyDescent="0.2">
      <c r="A24" s="84" t="str">
        <f t="shared" si="3"/>
        <v>Mon</v>
      </c>
      <c r="B24" s="40">
        <v>36850</v>
      </c>
      <c r="C24" s="110">
        <v>3949.643</v>
      </c>
      <c r="D24" s="110">
        <v>3055.7260000000001</v>
      </c>
      <c r="E24" s="111">
        <v>7005.3690000000006</v>
      </c>
      <c r="F24" s="114">
        <v>1584.9610000000009</v>
      </c>
      <c r="G24" s="106"/>
      <c r="H24" s="106"/>
      <c r="I24" s="110">
        <v>680.726</v>
      </c>
      <c r="J24" s="110">
        <v>499.58699999999999</v>
      </c>
      <c r="K24" s="110">
        <v>2576.7809999999999</v>
      </c>
      <c r="L24" s="110">
        <v>854.99599999999998</v>
      </c>
      <c r="M24" s="110">
        <v>562.90899999999999</v>
      </c>
      <c r="N24" s="110">
        <v>829.01300000000003</v>
      </c>
      <c r="O24" s="110">
        <v>-10</v>
      </c>
      <c r="P24" s="111">
        <v>7578.9730000000009</v>
      </c>
      <c r="Q24" s="114">
        <v>-502.68700000000001</v>
      </c>
      <c r="R24" s="110">
        <v>-70.917000000000002</v>
      </c>
      <c r="S24" s="110">
        <v>-573.60400000000004</v>
      </c>
      <c r="T24" s="125">
        <v>37749054</v>
      </c>
      <c r="U24" s="111">
        <f t="shared" si="2"/>
        <v>27664242</v>
      </c>
      <c r="V24" s="115">
        <v>0</v>
      </c>
      <c r="W24" s="138">
        <v>29.878107024893403</v>
      </c>
      <c r="X24" s="90">
        <v>35</v>
      </c>
      <c r="Y24" s="10">
        <v>18</v>
      </c>
      <c r="Z24" s="103">
        <f t="shared" si="1"/>
        <v>26.5</v>
      </c>
    </row>
    <row r="25" spans="1:26" s="108" customFormat="1" ht="12" hidden="1" customHeight="1" x14ac:dyDescent="0.2">
      <c r="A25" s="84" t="str">
        <f t="shared" si="3"/>
        <v>Tue</v>
      </c>
      <c r="B25" s="40">
        <v>36851</v>
      </c>
      <c r="C25" s="110">
        <v>3802.9949999999999</v>
      </c>
      <c r="D25" s="110">
        <v>3053.8319999999999</v>
      </c>
      <c r="E25" s="111">
        <v>6856.8269999999993</v>
      </c>
      <c r="F25" s="114">
        <v>977.21899999999937</v>
      </c>
      <c r="G25" s="106"/>
      <c r="H25" s="106"/>
      <c r="I25" s="110">
        <v>673.4</v>
      </c>
      <c r="J25" s="110">
        <v>469.53899999999999</v>
      </c>
      <c r="K25" s="110">
        <v>2567.9749999999999</v>
      </c>
      <c r="L25" s="110">
        <v>838.53599999999994</v>
      </c>
      <c r="M25" s="110">
        <v>819.75699999999995</v>
      </c>
      <c r="N25" s="110">
        <v>828.346</v>
      </c>
      <c r="O25" s="110">
        <v>29</v>
      </c>
      <c r="P25" s="111">
        <v>7203.771999999999</v>
      </c>
      <c r="Q25" s="114">
        <v>-432.089</v>
      </c>
      <c r="R25" s="110">
        <v>85.144000000000005</v>
      </c>
      <c r="S25" s="110">
        <v>-346.94499999999999</v>
      </c>
      <c r="T25" s="125">
        <v>37316965</v>
      </c>
      <c r="U25" s="111">
        <f t="shared" si="2"/>
        <v>27749386</v>
      </c>
      <c r="V25" s="115">
        <v>0</v>
      </c>
      <c r="W25" s="138">
        <v>33.517951828545172</v>
      </c>
      <c r="X25" s="90">
        <v>35</v>
      </c>
      <c r="Y25" s="10">
        <v>21</v>
      </c>
      <c r="Z25" s="103">
        <f t="shared" si="1"/>
        <v>28</v>
      </c>
    </row>
    <row r="26" spans="1:26" s="108" customFormat="1" ht="12" hidden="1" customHeight="1" x14ac:dyDescent="0.2">
      <c r="A26" s="84" t="str">
        <f t="shared" si="3"/>
        <v>Wed</v>
      </c>
      <c r="B26" s="40">
        <v>36852</v>
      </c>
      <c r="C26" s="110">
        <v>3823.8409999999999</v>
      </c>
      <c r="D26" s="110">
        <v>3073.9839999999999</v>
      </c>
      <c r="E26" s="111">
        <v>6897.8249999999998</v>
      </c>
      <c r="F26" s="114">
        <v>1017.1</v>
      </c>
      <c r="G26" s="106"/>
      <c r="H26" s="106"/>
      <c r="I26" s="110">
        <v>649.35</v>
      </c>
      <c r="J26" s="110">
        <v>472.97899999999998</v>
      </c>
      <c r="K26" s="110">
        <v>2585.9059999999999</v>
      </c>
      <c r="L26" s="110">
        <v>829.33399999999995</v>
      </c>
      <c r="M26" s="110">
        <v>818.64800000000002</v>
      </c>
      <c r="N26" s="110">
        <v>835.16800000000001</v>
      </c>
      <c r="O26" s="110">
        <v>23</v>
      </c>
      <c r="P26" s="111">
        <v>7231.4849999999997</v>
      </c>
      <c r="Q26" s="114">
        <v>-445.6</v>
      </c>
      <c r="R26" s="110">
        <v>111.94</v>
      </c>
      <c r="S26" s="110">
        <v>-333.66</v>
      </c>
      <c r="T26" s="125">
        <v>36871365</v>
      </c>
      <c r="U26" s="111">
        <f t="shared" si="2"/>
        <v>27861326</v>
      </c>
      <c r="V26" s="115">
        <v>0</v>
      </c>
      <c r="W26" s="138">
        <v>39.29559529170632</v>
      </c>
      <c r="X26" s="90">
        <v>36</v>
      </c>
      <c r="Y26" s="10">
        <v>21</v>
      </c>
      <c r="Z26" s="103">
        <f t="shared" si="1"/>
        <v>28.5</v>
      </c>
    </row>
    <row r="27" spans="1:26" s="108" customFormat="1" ht="12" hidden="1" customHeight="1" x14ac:dyDescent="0.2">
      <c r="A27" s="84" t="str">
        <f t="shared" si="3"/>
        <v>Thu</v>
      </c>
      <c r="B27" s="40">
        <v>36853</v>
      </c>
      <c r="C27" s="110">
        <v>3842.1120000000001</v>
      </c>
      <c r="D27" s="110">
        <v>3094</v>
      </c>
      <c r="E27" s="111">
        <v>6936.1120000000001</v>
      </c>
      <c r="F27" s="114">
        <v>889.27</v>
      </c>
      <c r="G27" s="106"/>
      <c r="H27" s="106"/>
      <c r="I27" s="110">
        <v>562.351</v>
      </c>
      <c r="J27" s="110">
        <v>471.99099999999999</v>
      </c>
      <c r="K27" s="110">
        <v>2566.0909999999999</v>
      </c>
      <c r="L27" s="110">
        <v>850</v>
      </c>
      <c r="M27" s="110">
        <v>893.02</v>
      </c>
      <c r="N27" s="110">
        <v>825.28599999999994</v>
      </c>
      <c r="O27" s="110">
        <v>16</v>
      </c>
      <c r="P27" s="111">
        <v>7074.009</v>
      </c>
      <c r="Q27" s="114">
        <v>-239.56100000000001</v>
      </c>
      <c r="R27" s="110">
        <v>101.664</v>
      </c>
      <c r="S27" s="110">
        <v>-137.89699999999999</v>
      </c>
      <c r="T27" s="125">
        <v>36631804</v>
      </c>
      <c r="U27" s="111">
        <f t="shared" si="2"/>
        <v>27962990</v>
      </c>
      <c r="V27" s="115">
        <v>0</v>
      </c>
      <c r="W27" s="138">
        <v>37.514960728958329</v>
      </c>
      <c r="X27" s="90">
        <v>40</v>
      </c>
      <c r="Y27" s="10">
        <v>23</v>
      </c>
      <c r="Z27" s="103">
        <f t="shared" si="1"/>
        <v>31.5</v>
      </c>
    </row>
    <row r="28" spans="1:26" s="108" customFormat="1" ht="12" hidden="1" customHeight="1" x14ac:dyDescent="0.2">
      <c r="A28" s="84" t="str">
        <f t="shared" si="3"/>
        <v>Fri</v>
      </c>
      <c r="B28" s="40">
        <v>36854</v>
      </c>
      <c r="C28" s="110">
        <v>3875.6480000000001</v>
      </c>
      <c r="D28" s="110">
        <v>3104.107</v>
      </c>
      <c r="E28" s="111">
        <v>6979.7550000000001</v>
      </c>
      <c r="F28" s="114">
        <v>938.06700000000046</v>
      </c>
      <c r="G28" s="106"/>
      <c r="H28" s="106"/>
      <c r="I28" s="110">
        <v>667.54499999999996</v>
      </c>
      <c r="J28" s="110">
        <v>464.71899999999999</v>
      </c>
      <c r="K28" s="110">
        <v>2585.4830000000002</v>
      </c>
      <c r="L28" s="110">
        <v>872.38599999999997</v>
      </c>
      <c r="M28" s="110">
        <v>858.01700000000005</v>
      </c>
      <c r="N28" s="110">
        <v>821.96</v>
      </c>
      <c r="O28" s="110">
        <v>18</v>
      </c>
      <c r="P28" s="111">
        <v>7226.1769999999997</v>
      </c>
      <c r="Q28" s="114">
        <v>-349.31700000000001</v>
      </c>
      <c r="R28" s="110">
        <v>102.895</v>
      </c>
      <c r="S28" s="110">
        <v>-246.42200000000003</v>
      </c>
      <c r="T28" s="125">
        <v>36282487</v>
      </c>
      <c r="U28" s="111">
        <f t="shared" si="2"/>
        <v>28065885</v>
      </c>
      <c r="V28" s="115">
        <v>4.5474735088646412E-13</v>
      </c>
      <c r="W28" s="138">
        <v>34.140126697728874</v>
      </c>
      <c r="X28" s="90">
        <v>36</v>
      </c>
      <c r="Y28" s="10">
        <v>24</v>
      </c>
      <c r="Z28" s="103">
        <f t="shared" si="1"/>
        <v>30</v>
      </c>
    </row>
    <row r="29" spans="1:26" s="108" customFormat="1" ht="12" hidden="1" customHeight="1" x14ac:dyDescent="0.2">
      <c r="A29" s="84" t="str">
        <f t="shared" si="3"/>
        <v>Sat</v>
      </c>
      <c r="B29" s="40">
        <v>36855</v>
      </c>
      <c r="C29" s="110">
        <v>3820.962</v>
      </c>
      <c r="D29" s="110">
        <v>3129.97</v>
      </c>
      <c r="E29" s="111">
        <v>6950.9319999999998</v>
      </c>
      <c r="F29" s="114">
        <v>929.60600000000011</v>
      </c>
      <c r="G29" s="106"/>
      <c r="H29" s="106"/>
      <c r="I29" s="110">
        <v>616.20799999999997</v>
      </c>
      <c r="J29" s="110">
        <v>473.45</v>
      </c>
      <c r="K29" s="110">
        <v>2573.5729999999999</v>
      </c>
      <c r="L29" s="110">
        <v>867.245</v>
      </c>
      <c r="M29" s="110">
        <v>789.01400000000001</v>
      </c>
      <c r="N29" s="110">
        <v>831.04399999999998</v>
      </c>
      <c r="O29" s="110">
        <v>18</v>
      </c>
      <c r="P29" s="111">
        <v>7098.14</v>
      </c>
      <c r="Q29" s="114">
        <v>-242.30699999999999</v>
      </c>
      <c r="R29" s="110">
        <v>95.099000000000004</v>
      </c>
      <c r="S29" s="110">
        <v>-147.20799999999997</v>
      </c>
      <c r="T29" s="125">
        <v>36040180</v>
      </c>
      <c r="U29" s="111">
        <f t="shared" si="2"/>
        <v>28160984</v>
      </c>
      <c r="V29" s="115">
        <v>3.4106051316484809E-13</v>
      </c>
      <c r="W29" s="138">
        <v>37.34938347149825</v>
      </c>
      <c r="X29" s="90">
        <v>38</v>
      </c>
      <c r="Y29" s="10">
        <v>22</v>
      </c>
      <c r="Z29" s="103">
        <f t="shared" si="1"/>
        <v>30</v>
      </c>
    </row>
    <row r="30" spans="1:26" s="108" customFormat="1" ht="12" hidden="1" customHeight="1" x14ac:dyDescent="0.2">
      <c r="A30" s="84" t="str">
        <f t="shared" si="3"/>
        <v>Sun</v>
      </c>
      <c r="B30" s="40">
        <v>36856</v>
      </c>
      <c r="C30" s="110">
        <v>3792.442</v>
      </c>
      <c r="D30" s="110">
        <v>3142.7170000000001</v>
      </c>
      <c r="E30" s="111">
        <v>6935.1589999999997</v>
      </c>
      <c r="F30" s="114">
        <v>957.08500000000004</v>
      </c>
      <c r="G30" s="106"/>
      <c r="H30" s="106"/>
      <c r="I30" s="110">
        <v>558.71299999999997</v>
      </c>
      <c r="J30" s="110">
        <v>464.02</v>
      </c>
      <c r="K30" s="110">
        <v>2596.049</v>
      </c>
      <c r="L30" s="110">
        <v>878.72699999999998</v>
      </c>
      <c r="M30" s="110">
        <v>862.24099999999999</v>
      </c>
      <c r="N30" s="110">
        <v>842.57500000000005</v>
      </c>
      <c r="O30" s="110">
        <v>18</v>
      </c>
      <c r="P30" s="111">
        <v>7177.41</v>
      </c>
      <c r="Q30" s="114">
        <v>-209.096</v>
      </c>
      <c r="R30" s="110">
        <v>-33.155000000000001</v>
      </c>
      <c r="S30" s="110">
        <v>-242.251</v>
      </c>
      <c r="T30" s="125">
        <v>35831084</v>
      </c>
      <c r="U30" s="111">
        <f t="shared" si="2"/>
        <v>28127829</v>
      </c>
      <c r="V30" s="115">
        <v>0</v>
      </c>
      <c r="W30" s="138">
        <v>33.635128861047967</v>
      </c>
      <c r="X30" s="90">
        <v>43</v>
      </c>
      <c r="Y30" s="10">
        <v>29</v>
      </c>
      <c r="Z30" s="103">
        <f t="shared" si="1"/>
        <v>36</v>
      </c>
    </row>
    <row r="31" spans="1:26" s="108" customFormat="1" ht="12" hidden="1" customHeight="1" x14ac:dyDescent="0.2">
      <c r="A31" s="84" t="str">
        <f t="shared" si="3"/>
        <v>Mon</v>
      </c>
      <c r="B31" s="40">
        <v>36857</v>
      </c>
      <c r="C31" s="110">
        <v>3795.799</v>
      </c>
      <c r="D31" s="110">
        <v>3083.924</v>
      </c>
      <c r="E31" s="111">
        <v>6879.723</v>
      </c>
      <c r="F31" s="114">
        <v>989.83900000000074</v>
      </c>
      <c r="G31" s="106"/>
      <c r="H31" s="106"/>
      <c r="I31" s="110">
        <v>600.96199999999999</v>
      </c>
      <c r="J31" s="110">
        <v>469.36500000000001</v>
      </c>
      <c r="K31" s="110">
        <v>2487.3229999999999</v>
      </c>
      <c r="L31" s="110">
        <v>904.39599999999996</v>
      </c>
      <c r="M31" s="110">
        <v>806.37099999999998</v>
      </c>
      <c r="N31" s="110">
        <v>826.48099999999999</v>
      </c>
      <c r="O31" s="110">
        <v>18</v>
      </c>
      <c r="P31" s="111">
        <v>7102.7370000000001</v>
      </c>
      <c r="Q31" s="114">
        <v>-278.851</v>
      </c>
      <c r="R31" s="110">
        <v>55.837000000000003</v>
      </c>
      <c r="S31" s="110">
        <v>-223.01400000000001</v>
      </c>
      <c r="T31" s="125">
        <v>35552233</v>
      </c>
      <c r="U31" s="111">
        <f t="shared" si="2"/>
        <v>28183666</v>
      </c>
      <c r="V31" s="115">
        <v>0</v>
      </c>
      <c r="W31" s="138">
        <v>36.373249147168707</v>
      </c>
      <c r="X31" s="90">
        <v>45</v>
      </c>
      <c r="Y31" s="10">
        <v>32</v>
      </c>
      <c r="Z31" s="103">
        <f t="shared" si="1"/>
        <v>38.5</v>
      </c>
    </row>
    <row r="32" spans="1:26" s="108" customFormat="1" ht="12" hidden="1" customHeight="1" x14ac:dyDescent="0.2">
      <c r="A32" s="84" t="str">
        <f t="shared" si="3"/>
        <v>Tue</v>
      </c>
      <c r="B32" s="40">
        <v>36858</v>
      </c>
      <c r="C32" s="110">
        <v>3798</v>
      </c>
      <c r="D32" s="110">
        <v>3100</v>
      </c>
      <c r="E32" s="111">
        <v>6898</v>
      </c>
      <c r="F32" s="114">
        <v>1021.635</v>
      </c>
      <c r="G32" s="106"/>
      <c r="H32" s="106"/>
      <c r="I32" s="110">
        <v>575</v>
      </c>
      <c r="J32" s="110">
        <v>474.27600000000001</v>
      </c>
      <c r="K32" s="110">
        <v>2512</v>
      </c>
      <c r="L32" s="110">
        <v>877.36699999999996</v>
      </c>
      <c r="M32" s="110">
        <v>802.52599999999995</v>
      </c>
      <c r="N32" s="110">
        <v>794.14</v>
      </c>
      <c r="O32" s="110">
        <v>31</v>
      </c>
      <c r="P32" s="111">
        <v>7087.9440000000004</v>
      </c>
      <c r="Q32" s="114">
        <v>-212.048</v>
      </c>
      <c r="R32" s="110">
        <v>22.103999999999999</v>
      </c>
      <c r="S32" s="110">
        <v>-189.94400000000002</v>
      </c>
      <c r="T32" s="125">
        <v>35340185</v>
      </c>
      <c r="U32" s="111">
        <f t="shared" si="2"/>
        <v>28205770</v>
      </c>
      <c r="V32" s="115">
        <v>-3.979039320256561E-13</v>
      </c>
      <c r="W32" s="138">
        <v>36.409982793418024</v>
      </c>
      <c r="X32" s="90">
        <v>43</v>
      </c>
      <c r="Y32" s="10">
        <v>31</v>
      </c>
      <c r="Z32" s="103">
        <f t="shared" si="1"/>
        <v>37</v>
      </c>
    </row>
    <row r="33" spans="1:26" s="108" customFormat="1" ht="12" hidden="1" customHeight="1" x14ac:dyDescent="0.2">
      <c r="A33" s="84" t="str">
        <f t="shared" si="3"/>
        <v>Wed</v>
      </c>
      <c r="B33" s="40">
        <v>36859</v>
      </c>
      <c r="C33" s="110">
        <v>3797.877</v>
      </c>
      <c r="D33" s="110">
        <v>3137.2109999999998</v>
      </c>
      <c r="E33" s="111">
        <v>6935.0879999999997</v>
      </c>
      <c r="F33" s="114">
        <v>1154.947000000001</v>
      </c>
      <c r="G33" s="106"/>
      <c r="H33" s="106"/>
      <c r="I33" s="110">
        <v>544.17100000000005</v>
      </c>
      <c r="J33" s="110">
        <v>477.59899999999999</v>
      </c>
      <c r="K33" s="110">
        <v>2587.3220000000001</v>
      </c>
      <c r="L33" s="110">
        <v>856.3</v>
      </c>
      <c r="M33" s="110">
        <v>871.81</v>
      </c>
      <c r="N33" s="110">
        <v>795.71199999999999</v>
      </c>
      <c r="O33" s="110">
        <v>51</v>
      </c>
      <c r="P33" s="111">
        <v>7338.8609999999999</v>
      </c>
      <c r="Q33" s="114">
        <v>-291.22000000000003</v>
      </c>
      <c r="R33" s="110">
        <v>-112.553</v>
      </c>
      <c r="S33" s="110">
        <v>-403.77300000000002</v>
      </c>
      <c r="T33" s="125">
        <v>35048965</v>
      </c>
      <c r="U33" s="111">
        <f t="shared" si="2"/>
        <v>28093217</v>
      </c>
      <c r="V33" s="115">
        <v>0</v>
      </c>
      <c r="W33" s="138">
        <v>28.25675586763975</v>
      </c>
      <c r="X33" s="90">
        <v>60</v>
      </c>
      <c r="Y33" s="10">
        <v>28</v>
      </c>
      <c r="Z33" s="103">
        <f t="shared" si="1"/>
        <v>44</v>
      </c>
    </row>
    <row r="34" spans="1:26" s="24" customFormat="1" ht="12" hidden="1" customHeight="1" thickBot="1" x14ac:dyDescent="0.25">
      <c r="A34" s="94" t="str">
        <f t="shared" si="3"/>
        <v>Thu</v>
      </c>
      <c r="B34" s="41">
        <v>36860</v>
      </c>
      <c r="C34" s="117">
        <v>3844.8339999999998</v>
      </c>
      <c r="D34" s="117">
        <v>3140.069</v>
      </c>
      <c r="E34" s="118">
        <v>6984.9030000000002</v>
      </c>
      <c r="F34" s="119">
        <v>1124.4520000000002</v>
      </c>
      <c r="G34" s="120"/>
      <c r="H34" s="120"/>
      <c r="I34" s="117">
        <v>607.95500000000004</v>
      </c>
      <c r="J34" s="117">
        <v>488.17500000000001</v>
      </c>
      <c r="K34" s="117">
        <v>2624.828</v>
      </c>
      <c r="L34" s="117">
        <v>839.12300000000005</v>
      </c>
      <c r="M34" s="117">
        <v>905.32600000000002</v>
      </c>
      <c r="N34" s="117">
        <v>751.93200000000002</v>
      </c>
      <c r="O34" s="117">
        <v>27</v>
      </c>
      <c r="P34" s="118">
        <v>7368.7910000000002</v>
      </c>
      <c r="Q34" s="119">
        <v>-307.73899999999998</v>
      </c>
      <c r="R34" s="117">
        <v>-76.149000000000001</v>
      </c>
      <c r="S34" s="117">
        <v>-383.88799999999998</v>
      </c>
      <c r="T34" s="126">
        <v>34741226</v>
      </c>
      <c r="U34" s="118">
        <f t="shared" si="2"/>
        <v>28017068</v>
      </c>
      <c r="V34" s="116">
        <v>0</v>
      </c>
      <c r="W34" s="139">
        <v>32.381088127411942</v>
      </c>
      <c r="X34" s="122">
        <v>45</v>
      </c>
      <c r="Y34" s="24">
        <v>28</v>
      </c>
      <c r="Z34" s="121">
        <f t="shared" si="1"/>
        <v>36.5</v>
      </c>
    </row>
    <row r="35" spans="1:26" s="108" customFormat="1" ht="12" hidden="1" customHeight="1" x14ac:dyDescent="0.2">
      <c r="A35" s="84" t="str">
        <f t="shared" si="3"/>
        <v>Fri</v>
      </c>
      <c r="B35" s="40">
        <v>36861</v>
      </c>
      <c r="C35" s="110">
        <v>3826.701</v>
      </c>
      <c r="D35" s="110">
        <v>3151.7449999999999</v>
      </c>
      <c r="E35" s="111">
        <v>6978.4459999999999</v>
      </c>
      <c r="F35" s="114">
        <v>1044.375</v>
      </c>
      <c r="G35" s="106"/>
      <c r="H35" s="106"/>
      <c r="I35" s="110">
        <v>642.12</v>
      </c>
      <c r="J35" s="110">
        <v>479.54</v>
      </c>
      <c r="K35" s="110">
        <v>2636.2460000000001</v>
      </c>
      <c r="L35" s="110">
        <v>856.75599999999997</v>
      </c>
      <c r="M35" s="110">
        <v>855.16700000000003</v>
      </c>
      <c r="N35" s="110">
        <v>822.33900000000006</v>
      </c>
      <c r="O35" s="110">
        <v>11</v>
      </c>
      <c r="P35" s="111">
        <v>7347.5430000000006</v>
      </c>
      <c r="Q35" s="114">
        <v>-284.40300000000002</v>
      </c>
      <c r="R35" s="110">
        <v>-84.694000000000003</v>
      </c>
      <c r="S35" s="110">
        <v>-369.09700000000004</v>
      </c>
      <c r="T35" s="125">
        <v>34456823</v>
      </c>
      <c r="U35" s="111">
        <f t="shared" si="2"/>
        <v>27932374</v>
      </c>
      <c r="V35" s="115">
        <v>-6.2527760746888816E-13</v>
      </c>
      <c r="W35" s="138">
        <v>32.935771974776706</v>
      </c>
      <c r="X35" s="90">
        <v>42</v>
      </c>
      <c r="Y35" s="10">
        <v>24</v>
      </c>
      <c r="Z35" s="103">
        <f t="shared" si="1"/>
        <v>33</v>
      </c>
    </row>
    <row r="36" spans="1:26" s="108" customFormat="1" ht="12" hidden="1" customHeight="1" x14ac:dyDescent="0.2">
      <c r="A36" s="84" t="str">
        <f t="shared" si="3"/>
        <v>Sat</v>
      </c>
      <c r="B36" s="40">
        <v>36862</v>
      </c>
      <c r="C36" s="110">
        <v>3845.43</v>
      </c>
      <c r="D36" s="110">
        <v>3138.9319999999998</v>
      </c>
      <c r="E36" s="111">
        <v>6984.3619999999992</v>
      </c>
      <c r="F36" s="114">
        <v>1033.72</v>
      </c>
      <c r="G36" s="106"/>
      <c r="H36" s="106"/>
      <c r="I36" s="110">
        <v>618.42999999999995</v>
      </c>
      <c r="J36" s="110">
        <v>474.87799999999999</v>
      </c>
      <c r="K36" s="110">
        <v>2654.9679999999998</v>
      </c>
      <c r="L36" s="110">
        <v>860.08199999999999</v>
      </c>
      <c r="M36" s="110">
        <v>829.71199999999999</v>
      </c>
      <c r="N36" s="110">
        <v>840.99300000000005</v>
      </c>
      <c r="O36" s="110">
        <v>19</v>
      </c>
      <c r="P36" s="111">
        <v>7331.7830000000004</v>
      </c>
      <c r="Q36" s="114">
        <v>-264.33600000000001</v>
      </c>
      <c r="R36" s="110">
        <v>-83.084999999999994</v>
      </c>
      <c r="S36" s="110">
        <v>-347.42099999999999</v>
      </c>
      <c r="T36" s="125">
        <v>34192487</v>
      </c>
      <c r="U36" s="111">
        <f t="shared" si="2"/>
        <v>27849289</v>
      </c>
      <c r="V36" s="115">
        <v>-1.1937117960769683E-12</v>
      </c>
      <c r="W36" s="138">
        <v>28.864633534212416</v>
      </c>
      <c r="X36" s="90">
        <v>42</v>
      </c>
      <c r="Y36" s="10">
        <v>23</v>
      </c>
      <c r="Z36" s="103">
        <f t="shared" si="1"/>
        <v>32.5</v>
      </c>
    </row>
    <row r="37" spans="1:26" s="108" customFormat="1" ht="12" hidden="1" customHeight="1" x14ac:dyDescent="0.2">
      <c r="A37" s="84" t="str">
        <f t="shared" si="3"/>
        <v>Sun</v>
      </c>
      <c r="B37" s="40">
        <v>36863</v>
      </c>
      <c r="C37" s="110">
        <v>3793.5360000000001</v>
      </c>
      <c r="D37" s="110">
        <v>3170.5129999999999</v>
      </c>
      <c r="E37" s="111">
        <v>6964.049</v>
      </c>
      <c r="F37" s="114">
        <v>806.15</v>
      </c>
      <c r="G37" s="106"/>
      <c r="H37" s="106"/>
      <c r="I37" s="110">
        <v>599.25099999999998</v>
      </c>
      <c r="J37" s="110">
        <v>491.25900000000001</v>
      </c>
      <c r="K37" s="110">
        <v>2640.48</v>
      </c>
      <c r="L37" s="110">
        <v>850.19</v>
      </c>
      <c r="M37" s="110">
        <v>829.79100000000005</v>
      </c>
      <c r="N37" s="110">
        <v>840.99099999999999</v>
      </c>
      <c r="O37" s="110">
        <v>15</v>
      </c>
      <c r="P37" s="111">
        <v>7073.1120000000001</v>
      </c>
      <c r="Q37" s="114">
        <v>-234.703</v>
      </c>
      <c r="R37" s="110">
        <v>125.64</v>
      </c>
      <c r="S37" s="110">
        <v>-109.063</v>
      </c>
      <c r="T37" s="125">
        <v>33957784</v>
      </c>
      <c r="U37" s="111">
        <f t="shared" si="2"/>
        <v>27974929</v>
      </c>
      <c r="V37" s="115">
        <v>0</v>
      </c>
      <c r="W37" s="138">
        <v>33.841911592902647</v>
      </c>
      <c r="X37" s="90">
        <v>45</v>
      </c>
      <c r="Y37" s="10">
        <v>22</v>
      </c>
      <c r="Z37" s="103">
        <f t="shared" si="1"/>
        <v>33.5</v>
      </c>
    </row>
    <row r="38" spans="1:26" s="108" customFormat="1" ht="12" hidden="1" customHeight="1" x14ac:dyDescent="0.2">
      <c r="A38" s="84" t="str">
        <f t="shared" si="3"/>
        <v>Mon</v>
      </c>
      <c r="B38" s="40">
        <v>36864</v>
      </c>
      <c r="C38" s="110">
        <v>3851.1309999999999</v>
      </c>
      <c r="D38" s="110">
        <v>3133.817</v>
      </c>
      <c r="E38" s="111">
        <v>6984.9480000000003</v>
      </c>
      <c r="F38" s="114">
        <v>1057.5940000000007</v>
      </c>
      <c r="G38" s="106"/>
      <c r="H38" s="106"/>
      <c r="I38" s="110">
        <v>619.1</v>
      </c>
      <c r="J38" s="110">
        <v>488.65300000000002</v>
      </c>
      <c r="K38" s="110">
        <v>2591.0479999999998</v>
      </c>
      <c r="L38" s="110">
        <v>845.81799999999998</v>
      </c>
      <c r="M38" s="110">
        <v>819.39099999999996</v>
      </c>
      <c r="N38" s="110">
        <v>842.99699999999996</v>
      </c>
      <c r="O38" s="110">
        <v>15</v>
      </c>
      <c r="P38" s="111">
        <v>7279.6010000000006</v>
      </c>
      <c r="Q38" s="114">
        <v>-236.691</v>
      </c>
      <c r="R38" s="110">
        <v>-57.962000000000003</v>
      </c>
      <c r="S38" s="110">
        <v>-294.65300000000002</v>
      </c>
      <c r="T38" s="125">
        <v>33721093</v>
      </c>
      <c r="U38" s="111">
        <f t="shared" si="2"/>
        <v>27916967</v>
      </c>
      <c r="V38" s="115">
        <v>0</v>
      </c>
      <c r="W38" s="138">
        <v>36.909658121188194</v>
      </c>
      <c r="X38" s="90">
        <v>44</v>
      </c>
      <c r="Y38" s="10">
        <v>24</v>
      </c>
      <c r="Z38" s="103">
        <f t="shared" si="1"/>
        <v>34</v>
      </c>
    </row>
    <row r="39" spans="1:26" s="108" customFormat="1" ht="12" hidden="1" customHeight="1" x14ac:dyDescent="0.2">
      <c r="A39" s="84" t="str">
        <f t="shared" si="3"/>
        <v>Tue</v>
      </c>
      <c r="B39" s="40">
        <v>36865</v>
      </c>
      <c r="C39" s="110">
        <v>3819.7040000000002</v>
      </c>
      <c r="D39" s="110">
        <v>3175</v>
      </c>
      <c r="E39" s="111">
        <v>6994.7039999999997</v>
      </c>
      <c r="F39" s="114">
        <v>1150.2469999999998</v>
      </c>
      <c r="G39" s="106"/>
      <c r="H39" s="106"/>
      <c r="I39" s="110">
        <v>631.60199999999998</v>
      </c>
      <c r="J39" s="110">
        <v>479.488</v>
      </c>
      <c r="K39" s="110">
        <v>2625</v>
      </c>
      <c r="L39" s="110">
        <v>816.35199999999998</v>
      </c>
      <c r="M39" s="110">
        <v>969.52800000000002</v>
      </c>
      <c r="N39" s="110">
        <v>852.42700000000002</v>
      </c>
      <c r="O39" s="110">
        <v>14</v>
      </c>
      <c r="P39" s="111">
        <v>7538.6440000000002</v>
      </c>
      <c r="Q39" s="114">
        <v>-317.15100000000001</v>
      </c>
      <c r="R39" s="110">
        <v>-226.78899999999999</v>
      </c>
      <c r="S39" s="110">
        <v>-543.94000000000005</v>
      </c>
      <c r="T39" s="125">
        <v>33403942</v>
      </c>
      <c r="U39" s="111">
        <f t="shared" si="2"/>
        <v>27690178</v>
      </c>
      <c r="V39" s="115">
        <v>0</v>
      </c>
      <c r="W39" s="138">
        <v>32.895816133919809</v>
      </c>
      <c r="X39" s="90">
        <v>43</v>
      </c>
      <c r="Y39" s="10">
        <v>24</v>
      </c>
      <c r="Z39" s="103">
        <f t="shared" si="1"/>
        <v>33.5</v>
      </c>
    </row>
    <row r="40" spans="1:26" s="108" customFormat="1" ht="12" hidden="1" customHeight="1" x14ac:dyDescent="0.2">
      <c r="A40" s="84" t="str">
        <f t="shared" si="3"/>
        <v>Wed</v>
      </c>
      <c r="B40" s="40">
        <v>36866</v>
      </c>
      <c r="C40" s="110">
        <v>3827.605</v>
      </c>
      <c r="D40" s="110">
        <v>3220</v>
      </c>
      <c r="E40" s="111">
        <v>7047.6049999999996</v>
      </c>
      <c r="F40" s="114">
        <v>1119.3900000000001</v>
      </c>
      <c r="G40" s="106"/>
      <c r="H40" s="106"/>
      <c r="I40" s="110">
        <v>636.20399999999995</v>
      </c>
      <c r="J40" s="110">
        <v>477.26400000000001</v>
      </c>
      <c r="K40" s="110">
        <v>2625</v>
      </c>
      <c r="L40" s="110">
        <v>910.35599999999999</v>
      </c>
      <c r="M40" s="110">
        <v>855.15200000000004</v>
      </c>
      <c r="N40" s="110">
        <v>835.22199999999998</v>
      </c>
      <c r="O40" s="110">
        <v>11</v>
      </c>
      <c r="P40" s="111">
        <v>7469.5879999999997</v>
      </c>
      <c r="Q40" s="114">
        <v>-374.91399999999999</v>
      </c>
      <c r="R40" s="110">
        <v>-47.069000000000003</v>
      </c>
      <c r="S40" s="110">
        <v>-421.983</v>
      </c>
      <c r="T40" s="125">
        <v>33029028</v>
      </c>
      <c r="U40" s="111">
        <f t="shared" si="2"/>
        <v>27643109</v>
      </c>
      <c r="V40" s="115">
        <v>0</v>
      </c>
      <c r="W40" s="138">
        <v>32.670496047554437</v>
      </c>
      <c r="X40" s="90">
        <v>46</v>
      </c>
      <c r="Y40" s="10">
        <v>24</v>
      </c>
      <c r="Z40" s="103">
        <f t="shared" si="1"/>
        <v>35</v>
      </c>
    </row>
    <row r="41" spans="1:26" s="108" customFormat="1" ht="12" hidden="1" customHeight="1" x14ac:dyDescent="0.2">
      <c r="A41" s="84" t="str">
        <f t="shared" si="3"/>
        <v>Thu</v>
      </c>
      <c r="B41" s="40">
        <v>36867</v>
      </c>
      <c r="C41" s="110">
        <v>3746.34</v>
      </c>
      <c r="D41" s="110">
        <v>3267.5129999999999</v>
      </c>
      <c r="E41" s="111">
        <v>7013.8530000000001</v>
      </c>
      <c r="F41" s="114">
        <v>1226.9220000000005</v>
      </c>
      <c r="G41" s="106"/>
      <c r="H41" s="106"/>
      <c r="I41" s="110">
        <v>583.04200000000003</v>
      </c>
      <c r="J41" s="110">
        <v>476.20400000000001</v>
      </c>
      <c r="K41" s="110">
        <v>2647.1570000000002</v>
      </c>
      <c r="L41" s="110">
        <v>864.096</v>
      </c>
      <c r="M41" s="110">
        <v>559.76599999999996</v>
      </c>
      <c r="N41" s="110">
        <v>836.36699999999996</v>
      </c>
      <c r="O41" s="110">
        <v>36</v>
      </c>
      <c r="P41" s="111">
        <v>7229.5540000000001</v>
      </c>
      <c r="Q41" s="114">
        <v>-291.61500000000001</v>
      </c>
      <c r="R41" s="110">
        <v>75.914000000000001</v>
      </c>
      <c r="S41" s="110">
        <v>-215.70100000000002</v>
      </c>
      <c r="T41" s="125">
        <v>32737413</v>
      </c>
      <c r="U41" s="111">
        <f t="shared" si="2"/>
        <v>27719023</v>
      </c>
      <c r="V41" s="115">
        <v>0</v>
      </c>
      <c r="W41" s="138">
        <v>37.46922437396848</v>
      </c>
      <c r="X41" s="90">
        <v>44</v>
      </c>
      <c r="Y41" s="10">
        <v>24</v>
      </c>
      <c r="Z41" s="103">
        <f t="shared" si="1"/>
        <v>34</v>
      </c>
    </row>
    <row r="42" spans="1:26" s="108" customFormat="1" ht="12" hidden="1" customHeight="1" x14ac:dyDescent="0.2">
      <c r="A42" s="84" t="str">
        <f t="shared" si="3"/>
        <v>Fri</v>
      </c>
      <c r="B42" s="40">
        <v>36868</v>
      </c>
      <c r="C42" s="110">
        <v>3745.3249999999998</v>
      </c>
      <c r="D42" s="110">
        <v>3225.7310000000002</v>
      </c>
      <c r="E42" s="111">
        <v>6971.0560000000005</v>
      </c>
      <c r="F42" s="114">
        <v>990.81300000000033</v>
      </c>
      <c r="G42" s="106"/>
      <c r="H42" s="106"/>
      <c r="I42" s="110">
        <v>561.18799999999999</v>
      </c>
      <c r="J42" s="110">
        <v>476.08699999999999</v>
      </c>
      <c r="K42" s="110">
        <v>2619.6799999999998</v>
      </c>
      <c r="L42" s="110">
        <v>894.27</v>
      </c>
      <c r="M42" s="110">
        <v>841.94600000000003</v>
      </c>
      <c r="N42" s="110">
        <v>874.08</v>
      </c>
      <c r="O42" s="110">
        <v>16</v>
      </c>
      <c r="P42" s="111">
        <v>7274.0640000000003</v>
      </c>
      <c r="Q42" s="114">
        <v>-258.06599999999997</v>
      </c>
      <c r="R42" s="110">
        <v>-44.942</v>
      </c>
      <c r="S42" s="110">
        <v>-303.00799999999998</v>
      </c>
      <c r="T42" s="125">
        <v>32479347</v>
      </c>
      <c r="U42" s="111">
        <f t="shared" si="2"/>
        <v>27674081</v>
      </c>
      <c r="V42" s="115">
        <v>0</v>
      </c>
      <c r="W42" s="138">
        <v>35.966661985868797</v>
      </c>
      <c r="X42" s="90">
        <v>44</v>
      </c>
      <c r="Y42" s="10">
        <v>26</v>
      </c>
      <c r="Z42" s="103">
        <f t="shared" si="1"/>
        <v>35</v>
      </c>
    </row>
    <row r="43" spans="1:26" s="108" customFormat="1" ht="12" hidden="1" customHeight="1" x14ac:dyDescent="0.2">
      <c r="A43" s="84" t="str">
        <f t="shared" si="3"/>
        <v>Sat</v>
      </c>
      <c r="B43" s="40">
        <v>36869</v>
      </c>
      <c r="C43" s="110">
        <v>3724.549</v>
      </c>
      <c r="D43" s="110">
        <v>3244.973</v>
      </c>
      <c r="E43" s="111">
        <v>6969.5219999999999</v>
      </c>
      <c r="F43" s="114">
        <v>998.22599999999977</v>
      </c>
      <c r="G43" s="106"/>
      <c r="H43" s="106"/>
      <c r="I43" s="110">
        <v>669</v>
      </c>
      <c r="J43" s="110">
        <v>472.51</v>
      </c>
      <c r="K43" s="110">
        <v>2585.89</v>
      </c>
      <c r="L43" s="110">
        <v>919.10900000000004</v>
      </c>
      <c r="M43" s="110">
        <v>765.69200000000001</v>
      </c>
      <c r="N43" s="110">
        <v>862.22400000000005</v>
      </c>
      <c r="O43" s="110">
        <v>17</v>
      </c>
      <c r="P43" s="111">
        <v>7289.6509999999998</v>
      </c>
      <c r="Q43" s="114">
        <v>-452.84199999999998</v>
      </c>
      <c r="R43" s="110">
        <v>132.71299999999999</v>
      </c>
      <c r="S43" s="110">
        <v>-320.12900000000002</v>
      </c>
      <c r="T43" s="125">
        <v>32026505</v>
      </c>
      <c r="U43" s="111">
        <f t="shared" si="2"/>
        <v>27806794</v>
      </c>
      <c r="V43" s="115">
        <v>0</v>
      </c>
      <c r="W43" s="138">
        <v>34.740586307131792</v>
      </c>
      <c r="X43" s="90">
        <v>48</v>
      </c>
      <c r="Y43" s="10">
        <v>26</v>
      </c>
      <c r="Z43" s="103">
        <f t="shared" si="1"/>
        <v>37</v>
      </c>
    </row>
    <row r="44" spans="1:26" s="108" customFormat="1" ht="12" hidden="1" customHeight="1" x14ac:dyDescent="0.2">
      <c r="A44" s="84" t="str">
        <f t="shared" ref="A44:A107" si="4">TEXT(B44,"ddd")</f>
        <v>Sun</v>
      </c>
      <c r="B44" s="40">
        <v>36870</v>
      </c>
      <c r="C44" s="110">
        <v>3707.8939999999998</v>
      </c>
      <c r="D44" s="110">
        <v>3197.9290000000001</v>
      </c>
      <c r="E44" s="111">
        <v>6905.8230000000003</v>
      </c>
      <c r="F44" s="114">
        <v>1307.6540000000002</v>
      </c>
      <c r="G44" s="106"/>
      <c r="H44" s="106"/>
      <c r="I44" s="110">
        <v>675</v>
      </c>
      <c r="J44" s="110">
        <v>492.20600000000002</v>
      </c>
      <c r="K44" s="110">
        <v>2580.1329999999998</v>
      </c>
      <c r="L44" s="110">
        <v>887.43899999999996</v>
      </c>
      <c r="M44" s="110">
        <v>666.79499999999996</v>
      </c>
      <c r="N44" s="110">
        <v>881.63699999999994</v>
      </c>
      <c r="O44" s="110">
        <v>22</v>
      </c>
      <c r="P44" s="111">
        <v>7512.8640000000005</v>
      </c>
      <c r="Q44" s="114">
        <v>-252.87799999999999</v>
      </c>
      <c r="R44" s="110">
        <v>-354.16300000000001</v>
      </c>
      <c r="S44" s="110">
        <v>-607.04099999999994</v>
      </c>
      <c r="T44" s="125">
        <v>31773627</v>
      </c>
      <c r="U44" s="111">
        <f t="shared" si="2"/>
        <v>27452631</v>
      </c>
      <c r="V44" s="115">
        <v>0</v>
      </c>
      <c r="W44" s="138">
        <v>36.35735566848885</v>
      </c>
      <c r="X44" s="90">
        <v>45</v>
      </c>
      <c r="Y44" s="10">
        <v>25</v>
      </c>
      <c r="Z44" s="103">
        <f t="shared" si="1"/>
        <v>35</v>
      </c>
    </row>
    <row r="45" spans="1:26" s="108" customFormat="1" ht="12" hidden="1" customHeight="1" x14ac:dyDescent="0.2">
      <c r="A45" s="84" t="str">
        <f t="shared" si="4"/>
        <v>Mon</v>
      </c>
      <c r="B45" s="40">
        <v>36871</v>
      </c>
      <c r="C45" s="110">
        <v>3751.0369999999998</v>
      </c>
      <c r="D45" s="110">
        <v>3150</v>
      </c>
      <c r="E45" s="111">
        <v>6901.0370000000003</v>
      </c>
      <c r="F45" s="114">
        <v>1433.8339999999996</v>
      </c>
      <c r="G45" s="106"/>
      <c r="H45" s="106"/>
      <c r="I45" s="110">
        <v>684</v>
      </c>
      <c r="J45" s="110">
        <v>484.53699999999998</v>
      </c>
      <c r="K45" s="110">
        <v>2616</v>
      </c>
      <c r="L45" s="110">
        <v>912.19200000000001</v>
      </c>
      <c r="M45" s="110">
        <v>656.48900000000003</v>
      </c>
      <c r="N45" s="110">
        <v>860.51300000000003</v>
      </c>
      <c r="O45" s="110">
        <v>22</v>
      </c>
      <c r="P45" s="111">
        <v>7669.5650000000005</v>
      </c>
      <c r="Q45" s="114">
        <v>-359.56799999999998</v>
      </c>
      <c r="R45" s="110">
        <v>-408.96</v>
      </c>
      <c r="S45" s="110">
        <v>-768.52800000000002</v>
      </c>
      <c r="T45" s="125">
        <v>31414059</v>
      </c>
      <c r="U45" s="111">
        <f t="shared" si="2"/>
        <v>27043671</v>
      </c>
      <c r="V45" s="115">
        <v>0</v>
      </c>
      <c r="W45" s="138">
        <v>13.353425076971618</v>
      </c>
      <c r="X45" s="90">
        <v>32</v>
      </c>
      <c r="Y45" s="10">
        <v>18</v>
      </c>
      <c r="Z45" s="103">
        <f t="shared" si="1"/>
        <v>25</v>
      </c>
    </row>
    <row r="46" spans="1:26" s="108" customFormat="1" ht="12" hidden="1" customHeight="1" x14ac:dyDescent="0.2">
      <c r="A46" s="84" t="str">
        <f t="shared" si="4"/>
        <v>Tue</v>
      </c>
      <c r="B46" s="40">
        <v>36872</v>
      </c>
      <c r="C46" s="110">
        <v>3796.828</v>
      </c>
      <c r="D46" s="110">
        <v>3119.5079999999998</v>
      </c>
      <c r="E46" s="111">
        <v>6916.3359999999993</v>
      </c>
      <c r="F46" s="114">
        <v>1586.8150000000001</v>
      </c>
      <c r="G46" s="106"/>
      <c r="H46" s="106"/>
      <c r="I46" s="110">
        <v>707.93399999999997</v>
      </c>
      <c r="J46" s="110">
        <v>489.298</v>
      </c>
      <c r="K46" s="110">
        <v>2563.2130000000002</v>
      </c>
      <c r="L46" s="110">
        <v>879.971</v>
      </c>
      <c r="M46" s="110">
        <v>590.44299999999998</v>
      </c>
      <c r="N46" s="110">
        <v>859.20899999999995</v>
      </c>
      <c r="O46" s="110">
        <v>23</v>
      </c>
      <c r="P46" s="111">
        <v>7699.8829999999998</v>
      </c>
      <c r="Q46" s="114">
        <v>-374.22300000000001</v>
      </c>
      <c r="R46" s="110">
        <v>-409.32400000000001</v>
      </c>
      <c r="S46" s="110">
        <v>-783.54700000000003</v>
      </c>
      <c r="T46" s="125">
        <v>31039836</v>
      </c>
      <c r="U46" s="111">
        <f t="shared" si="2"/>
        <v>26634347</v>
      </c>
      <c r="V46" s="115">
        <v>0</v>
      </c>
      <c r="W46" s="138">
        <v>8.2384579777883751</v>
      </c>
      <c r="X46" s="90">
        <v>31</v>
      </c>
      <c r="Y46" s="10">
        <v>28</v>
      </c>
      <c r="Z46" s="103">
        <f t="shared" si="1"/>
        <v>29.5</v>
      </c>
    </row>
    <row r="47" spans="1:26" s="108" customFormat="1" ht="12" hidden="1" customHeight="1" x14ac:dyDescent="0.2">
      <c r="A47" s="84" t="str">
        <f t="shared" si="4"/>
        <v>Wed</v>
      </c>
      <c r="B47" s="40">
        <v>36873</v>
      </c>
      <c r="C47" s="110">
        <v>3857.444</v>
      </c>
      <c r="D47" s="110">
        <v>3149.9789999999998</v>
      </c>
      <c r="E47" s="111">
        <v>7007.4229999999998</v>
      </c>
      <c r="F47" s="114">
        <v>1383.0430000000001</v>
      </c>
      <c r="G47" s="106"/>
      <c r="H47" s="106"/>
      <c r="I47" s="110">
        <v>681.92899999999997</v>
      </c>
      <c r="J47" s="110">
        <v>498.95</v>
      </c>
      <c r="K47" s="110">
        <v>2573.4850000000001</v>
      </c>
      <c r="L47" s="110">
        <v>892.70600000000002</v>
      </c>
      <c r="M47" s="110">
        <v>730.81899999999996</v>
      </c>
      <c r="N47" s="110">
        <v>853.18100000000004</v>
      </c>
      <c r="O47" s="110">
        <v>19</v>
      </c>
      <c r="P47" s="111">
        <v>7633.1129999999994</v>
      </c>
      <c r="Q47" s="114">
        <v>-358.29899999999998</v>
      </c>
      <c r="R47" s="110">
        <v>-267.39100000000002</v>
      </c>
      <c r="S47" s="110">
        <v>-625.69000000000005</v>
      </c>
      <c r="T47" s="125">
        <v>30681537</v>
      </c>
      <c r="U47" s="111">
        <f t="shared" si="2"/>
        <v>26366956</v>
      </c>
      <c r="V47" s="115">
        <v>0</v>
      </c>
      <c r="W47" s="138">
        <v>12.878899234433812</v>
      </c>
      <c r="X47" s="90">
        <v>36</v>
      </c>
      <c r="Y47" s="10">
        <v>29</v>
      </c>
      <c r="Z47" s="103">
        <f t="shared" si="1"/>
        <v>32.5</v>
      </c>
    </row>
    <row r="48" spans="1:26" s="108" customFormat="1" ht="12" hidden="1" customHeight="1" x14ac:dyDescent="0.2">
      <c r="A48" s="84" t="str">
        <f t="shared" si="4"/>
        <v>Thu</v>
      </c>
      <c r="B48" s="40">
        <v>36874</v>
      </c>
      <c r="C48" s="110">
        <v>3832.902</v>
      </c>
      <c r="D48" s="110">
        <v>3194.6950000000002</v>
      </c>
      <c r="E48" s="111">
        <v>7027.5969999999998</v>
      </c>
      <c r="F48" s="114">
        <v>889.98899999999935</v>
      </c>
      <c r="G48" s="106"/>
      <c r="H48" s="106"/>
      <c r="I48" s="110">
        <v>637.92200000000003</v>
      </c>
      <c r="J48" s="110">
        <v>506.16699999999997</v>
      </c>
      <c r="K48" s="110">
        <v>2597.5819999999999</v>
      </c>
      <c r="L48" s="110">
        <v>886.19899999999996</v>
      </c>
      <c r="M48" s="110">
        <v>1033.0160000000001</v>
      </c>
      <c r="N48" s="110">
        <v>853.11599999999999</v>
      </c>
      <c r="O48" s="110">
        <v>25</v>
      </c>
      <c r="P48" s="111">
        <v>7428.991</v>
      </c>
      <c r="Q48" s="114">
        <v>-384.57299999999998</v>
      </c>
      <c r="R48" s="110">
        <v>-16.821000000000002</v>
      </c>
      <c r="S48" s="110">
        <v>-401.39400000000001</v>
      </c>
      <c r="T48" s="125">
        <v>30296964</v>
      </c>
      <c r="U48" s="111">
        <f t="shared" si="2"/>
        <v>26350135</v>
      </c>
      <c r="V48" s="115">
        <v>0</v>
      </c>
      <c r="W48" s="138">
        <v>21.811953517817219</v>
      </c>
      <c r="X48" s="90">
        <v>45</v>
      </c>
      <c r="Y48" s="10">
        <v>35</v>
      </c>
      <c r="Z48" s="103">
        <f t="shared" si="1"/>
        <v>40</v>
      </c>
    </row>
    <row r="49" spans="1:26" s="108" customFormat="1" ht="12" hidden="1" customHeight="1" x14ac:dyDescent="0.2">
      <c r="A49" s="84" t="str">
        <f t="shared" si="4"/>
        <v>Fri</v>
      </c>
      <c r="B49" s="40">
        <v>36875</v>
      </c>
      <c r="C49" s="110">
        <v>3885.2150000000001</v>
      </c>
      <c r="D49" s="110">
        <v>3150</v>
      </c>
      <c r="E49" s="111">
        <v>7035.2150000000001</v>
      </c>
      <c r="F49" s="114">
        <v>1057.4039999999993</v>
      </c>
      <c r="G49" s="106"/>
      <c r="H49" s="106"/>
      <c r="I49" s="110">
        <v>696.98500000000001</v>
      </c>
      <c r="J49" s="110">
        <v>487.81099999999998</v>
      </c>
      <c r="K49" s="110">
        <v>2616</v>
      </c>
      <c r="L49" s="110">
        <v>886.17399999999998</v>
      </c>
      <c r="M49" s="110">
        <v>1049.6500000000001</v>
      </c>
      <c r="N49" s="110">
        <v>816.68299999999999</v>
      </c>
      <c r="O49" s="110">
        <v>30</v>
      </c>
      <c r="P49" s="111">
        <v>7640.7070000000003</v>
      </c>
      <c r="Q49" s="114">
        <v>-470.74099999999999</v>
      </c>
      <c r="R49" s="110">
        <v>-134.751</v>
      </c>
      <c r="S49" s="110">
        <v>-605.49199999999996</v>
      </c>
      <c r="T49" s="125">
        <v>29826223</v>
      </c>
      <c r="U49" s="111">
        <f t="shared" si="2"/>
        <v>26215384</v>
      </c>
      <c r="V49" s="115">
        <v>0</v>
      </c>
      <c r="W49" s="138">
        <v>35.146911800981158</v>
      </c>
      <c r="X49" s="90">
        <v>41</v>
      </c>
      <c r="Y49" s="10">
        <v>29</v>
      </c>
      <c r="Z49" s="103">
        <f t="shared" si="1"/>
        <v>35</v>
      </c>
    </row>
    <row r="50" spans="1:26" s="108" customFormat="1" ht="12" hidden="1" customHeight="1" x14ac:dyDescent="0.2">
      <c r="A50" s="84" t="str">
        <f t="shared" si="4"/>
        <v>Sat</v>
      </c>
      <c r="B50" s="40">
        <v>36876</v>
      </c>
      <c r="C50" s="110">
        <v>3829.4940000000001</v>
      </c>
      <c r="D50" s="110">
        <v>3150</v>
      </c>
      <c r="E50" s="111">
        <v>6979.4940000000006</v>
      </c>
      <c r="F50" s="114">
        <v>1338.256000000001</v>
      </c>
      <c r="G50" s="106"/>
      <c r="H50" s="106"/>
      <c r="I50" s="110">
        <v>668.02800000000002</v>
      </c>
      <c r="J50" s="110">
        <v>487.63400000000001</v>
      </c>
      <c r="K50" s="110">
        <v>2616</v>
      </c>
      <c r="L50" s="110">
        <v>871.68700000000001</v>
      </c>
      <c r="M50" s="110">
        <v>706.423</v>
      </c>
      <c r="N50" s="110">
        <v>838.31100000000004</v>
      </c>
      <c r="O50" s="110">
        <v>28</v>
      </c>
      <c r="P50" s="111">
        <v>7554.3390000000009</v>
      </c>
      <c r="Q50" s="114">
        <v>-398.21</v>
      </c>
      <c r="R50" s="110">
        <v>-176.63499999999999</v>
      </c>
      <c r="S50" s="110">
        <v>-574.84500000000003</v>
      </c>
      <c r="T50" s="125">
        <v>29428013</v>
      </c>
      <c r="U50" s="111">
        <f t="shared" si="2"/>
        <v>26038749</v>
      </c>
      <c r="V50" s="115">
        <v>0</v>
      </c>
      <c r="W50" s="138">
        <v>27.554313839592623</v>
      </c>
      <c r="X50" s="90">
        <v>38</v>
      </c>
      <c r="Y50" s="10">
        <v>23</v>
      </c>
      <c r="Z50" s="103">
        <f t="shared" si="1"/>
        <v>30.5</v>
      </c>
    </row>
    <row r="51" spans="1:26" s="108" customFormat="1" ht="12" hidden="1" customHeight="1" x14ac:dyDescent="0.2">
      <c r="A51" s="84" t="str">
        <f t="shared" si="4"/>
        <v>Sun</v>
      </c>
      <c r="B51" s="40">
        <v>36877</v>
      </c>
      <c r="C51" s="110">
        <v>3790.1610000000001</v>
      </c>
      <c r="D51" s="110">
        <v>3150</v>
      </c>
      <c r="E51" s="111">
        <v>6940.1610000000001</v>
      </c>
      <c r="F51" s="114">
        <v>1198.5620000000004</v>
      </c>
      <c r="G51" s="106"/>
      <c r="H51" s="106"/>
      <c r="I51" s="110">
        <v>713.029</v>
      </c>
      <c r="J51" s="110">
        <v>488.86500000000001</v>
      </c>
      <c r="K51" s="110">
        <v>2616</v>
      </c>
      <c r="L51" s="110">
        <v>883.74</v>
      </c>
      <c r="M51" s="110">
        <v>702.83799999999997</v>
      </c>
      <c r="N51" s="110">
        <v>837.30700000000002</v>
      </c>
      <c r="O51" s="110">
        <v>19</v>
      </c>
      <c r="P51" s="111">
        <v>7459.3410000000003</v>
      </c>
      <c r="Q51" s="114">
        <v>-432.601</v>
      </c>
      <c r="R51" s="110">
        <v>-86.578999999999994</v>
      </c>
      <c r="S51" s="110">
        <v>-519.17999999999995</v>
      </c>
      <c r="T51" s="125">
        <v>28995412</v>
      </c>
      <c r="U51" s="111">
        <f t="shared" si="2"/>
        <v>25952170</v>
      </c>
      <c r="V51" s="115">
        <v>0</v>
      </c>
      <c r="W51" s="138">
        <v>30.280660485378597</v>
      </c>
      <c r="X51" s="90">
        <v>39</v>
      </c>
      <c r="Y51" s="10">
        <v>25</v>
      </c>
      <c r="Z51" s="103">
        <f t="shared" si="1"/>
        <v>32</v>
      </c>
    </row>
    <row r="52" spans="1:26" s="108" customFormat="1" ht="12" hidden="1" customHeight="1" x14ac:dyDescent="0.2">
      <c r="A52" s="84" t="str">
        <f t="shared" si="4"/>
        <v>Mon</v>
      </c>
      <c r="B52" s="40">
        <v>36878</v>
      </c>
      <c r="C52" s="110">
        <v>3861.518</v>
      </c>
      <c r="D52" s="110">
        <v>3150</v>
      </c>
      <c r="E52" s="111">
        <v>7011.518</v>
      </c>
      <c r="F52" s="114">
        <v>1517.171</v>
      </c>
      <c r="G52" s="106"/>
      <c r="H52" s="106"/>
      <c r="I52" s="110">
        <v>739.85799999999995</v>
      </c>
      <c r="J52" s="110">
        <v>489.15699999999998</v>
      </c>
      <c r="K52" s="110">
        <v>2616</v>
      </c>
      <c r="L52" s="110">
        <v>845.71100000000001</v>
      </c>
      <c r="M52" s="110">
        <v>704.06700000000001</v>
      </c>
      <c r="N52" s="110">
        <v>823.67100000000005</v>
      </c>
      <c r="O52" s="110">
        <v>28</v>
      </c>
      <c r="P52" s="111">
        <v>7763.6350000000002</v>
      </c>
      <c r="Q52" s="114">
        <v>-477.31900000000002</v>
      </c>
      <c r="R52" s="110">
        <v>-274.798</v>
      </c>
      <c r="S52" s="110">
        <v>-752.11699999999996</v>
      </c>
      <c r="T52" s="125">
        <v>28518093</v>
      </c>
      <c r="U52" s="111">
        <f t="shared" si="2"/>
        <v>25677372</v>
      </c>
      <c r="V52" s="115">
        <v>0</v>
      </c>
      <c r="W52" s="138">
        <v>35.10589638712927</v>
      </c>
      <c r="X52" s="90">
        <v>35</v>
      </c>
      <c r="Y52" s="10">
        <v>22</v>
      </c>
      <c r="Z52" s="103">
        <f t="shared" si="1"/>
        <v>28.5</v>
      </c>
    </row>
    <row r="53" spans="1:26" s="108" customFormat="1" ht="12" hidden="1" customHeight="1" x14ac:dyDescent="0.2">
      <c r="A53" s="84" t="str">
        <f t="shared" si="4"/>
        <v>Tue</v>
      </c>
      <c r="B53" s="40">
        <v>36879</v>
      </c>
      <c r="C53" s="110">
        <v>3900</v>
      </c>
      <c r="D53" s="110">
        <v>3150</v>
      </c>
      <c r="E53" s="111">
        <v>7050</v>
      </c>
      <c r="F53" s="114">
        <v>1338.1640000000004</v>
      </c>
      <c r="G53" s="106"/>
      <c r="H53" s="106"/>
      <c r="I53" s="110">
        <v>700</v>
      </c>
      <c r="J53" s="110">
        <v>483.02600000000001</v>
      </c>
      <c r="K53" s="110">
        <v>2616</v>
      </c>
      <c r="L53" s="110">
        <v>865.42</v>
      </c>
      <c r="M53" s="110">
        <v>835.9</v>
      </c>
      <c r="N53" s="110">
        <v>822.86599999999999</v>
      </c>
      <c r="O53" s="110">
        <v>30</v>
      </c>
      <c r="P53" s="111">
        <v>7691.3760000000002</v>
      </c>
      <c r="Q53" s="114">
        <v>-536.91300000000001</v>
      </c>
      <c r="R53" s="110">
        <v>-104.46299999999999</v>
      </c>
      <c r="S53" s="110">
        <v>-641.37599999999998</v>
      </c>
      <c r="T53" s="125">
        <v>27981180</v>
      </c>
      <c r="U53" s="111">
        <f t="shared" si="2"/>
        <v>25572909</v>
      </c>
      <c r="V53" s="115">
        <v>0</v>
      </c>
      <c r="W53" s="138">
        <v>29.433294794247555</v>
      </c>
      <c r="X53" s="90">
        <v>32</v>
      </c>
      <c r="Y53" s="10">
        <v>20</v>
      </c>
      <c r="Z53" s="103">
        <f t="shared" si="1"/>
        <v>26</v>
      </c>
    </row>
    <row r="54" spans="1:26" s="108" customFormat="1" ht="12" hidden="1" customHeight="1" x14ac:dyDescent="0.2">
      <c r="A54" s="84" t="str">
        <f t="shared" si="4"/>
        <v>Wed</v>
      </c>
      <c r="B54" s="40">
        <v>36880</v>
      </c>
      <c r="C54" s="110">
        <v>3945.377</v>
      </c>
      <c r="D54" s="110">
        <v>3127.7660000000001</v>
      </c>
      <c r="E54" s="111">
        <v>7073.143</v>
      </c>
      <c r="F54" s="114">
        <v>1740.6270000000004</v>
      </c>
      <c r="G54" s="106"/>
      <c r="H54" s="106"/>
      <c r="I54" s="110">
        <v>676.495</v>
      </c>
      <c r="J54" s="110">
        <v>500.57799999999997</v>
      </c>
      <c r="K54" s="110">
        <v>2574.8000000000002</v>
      </c>
      <c r="L54" s="110">
        <v>845.16300000000001</v>
      </c>
      <c r="M54" s="110">
        <v>712.24400000000003</v>
      </c>
      <c r="N54" s="110">
        <v>852.25400000000002</v>
      </c>
      <c r="O54" s="110">
        <v>31</v>
      </c>
      <c r="P54" s="111">
        <v>7933.1610000000001</v>
      </c>
      <c r="Q54" s="114">
        <v>-508.81700000000001</v>
      </c>
      <c r="R54" s="110">
        <v>-351.20100000000002</v>
      </c>
      <c r="S54" s="110">
        <v>-860.01800000000003</v>
      </c>
      <c r="T54" s="125">
        <v>27472363</v>
      </c>
      <c r="U54" s="111">
        <f t="shared" si="2"/>
        <v>25221708</v>
      </c>
      <c r="V54" s="115">
        <v>0</v>
      </c>
      <c r="W54" s="138">
        <v>36.35930858415707</v>
      </c>
      <c r="X54" s="90">
        <v>39</v>
      </c>
      <c r="Y54" s="10">
        <v>25</v>
      </c>
      <c r="Z54" s="103">
        <f t="shared" si="1"/>
        <v>32</v>
      </c>
    </row>
    <row r="55" spans="1:26" s="108" customFormat="1" ht="12" hidden="1" customHeight="1" x14ac:dyDescent="0.2">
      <c r="A55" s="84" t="str">
        <f t="shared" si="4"/>
        <v>Thu</v>
      </c>
      <c r="B55" s="40">
        <v>36881</v>
      </c>
      <c r="C55" s="110">
        <v>3911.826</v>
      </c>
      <c r="D55" s="110">
        <v>3148.5569999999998</v>
      </c>
      <c r="E55" s="111">
        <v>7060.3829999999998</v>
      </c>
      <c r="F55" s="114">
        <v>1544.5639999999996</v>
      </c>
      <c r="G55" s="106"/>
      <c r="H55" s="106"/>
      <c r="I55" s="110">
        <v>628.54399999999998</v>
      </c>
      <c r="J55" s="110">
        <v>516.90499999999997</v>
      </c>
      <c r="K55" s="110">
        <v>2614.7530000000002</v>
      </c>
      <c r="L55" s="110">
        <v>831.15700000000004</v>
      </c>
      <c r="M55" s="110">
        <v>715.95500000000004</v>
      </c>
      <c r="N55" s="110">
        <v>825.15599999999995</v>
      </c>
      <c r="O55" s="110">
        <v>31</v>
      </c>
      <c r="P55" s="111">
        <v>7708.0339999999997</v>
      </c>
      <c r="Q55" s="114">
        <v>-430.21100000000001</v>
      </c>
      <c r="R55" s="110">
        <v>-217.44</v>
      </c>
      <c r="S55" s="110">
        <v>-647.65100000000007</v>
      </c>
      <c r="T55" s="125">
        <v>27042152</v>
      </c>
      <c r="U55" s="111">
        <f t="shared" si="2"/>
        <v>25004268</v>
      </c>
      <c r="V55" s="115">
        <v>0</v>
      </c>
      <c r="W55" s="138">
        <v>19.108826225611519</v>
      </c>
      <c r="X55" s="90">
        <v>47</v>
      </c>
      <c r="Y55" s="10">
        <v>30</v>
      </c>
      <c r="Z55" s="103">
        <f t="shared" si="1"/>
        <v>38.5</v>
      </c>
    </row>
    <row r="56" spans="1:26" s="108" customFormat="1" ht="12" hidden="1" customHeight="1" x14ac:dyDescent="0.2">
      <c r="A56" s="84" t="str">
        <f t="shared" si="4"/>
        <v>Fri</v>
      </c>
      <c r="B56" s="40">
        <v>36882</v>
      </c>
      <c r="C56" s="110">
        <v>3969.5630000000001</v>
      </c>
      <c r="D56" s="110">
        <v>3220.23</v>
      </c>
      <c r="E56" s="111">
        <v>7189.7929999999997</v>
      </c>
      <c r="F56" s="114">
        <v>1085.5019999999997</v>
      </c>
      <c r="G56" s="106"/>
      <c r="H56" s="106"/>
      <c r="I56" s="110">
        <v>609.31799999999998</v>
      </c>
      <c r="J56" s="110">
        <v>508.26100000000002</v>
      </c>
      <c r="K56" s="110">
        <v>2679.857</v>
      </c>
      <c r="L56" s="110">
        <v>867.77700000000004</v>
      </c>
      <c r="M56" s="110">
        <v>913.31500000000005</v>
      </c>
      <c r="N56" s="110">
        <v>838.91800000000001</v>
      </c>
      <c r="O56" s="110">
        <v>30</v>
      </c>
      <c r="P56" s="111">
        <v>7532.9479999999994</v>
      </c>
      <c r="Q56" s="114">
        <v>-396.02800000000002</v>
      </c>
      <c r="R56" s="110">
        <v>52.872999999999998</v>
      </c>
      <c r="S56" s="110">
        <v>-343.15499999999997</v>
      </c>
      <c r="T56" s="125">
        <v>26646124</v>
      </c>
      <c r="U56" s="111">
        <f t="shared" si="2"/>
        <v>25057141</v>
      </c>
      <c r="V56" s="115">
        <v>0</v>
      </c>
      <c r="W56" s="138">
        <v>23.366018011927199</v>
      </c>
      <c r="X56" s="90">
        <v>43</v>
      </c>
      <c r="Y56" s="10">
        <v>26</v>
      </c>
      <c r="Z56" s="103">
        <f t="shared" si="1"/>
        <v>34.5</v>
      </c>
    </row>
    <row r="57" spans="1:26" s="108" customFormat="1" ht="12" hidden="1" customHeight="1" x14ac:dyDescent="0.2">
      <c r="A57" s="84" t="str">
        <f t="shared" si="4"/>
        <v>Sat</v>
      </c>
      <c r="B57" s="40">
        <v>36883</v>
      </c>
      <c r="C57" s="110">
        <v>3939.37</v>
      </c>
      <c r="D57" s="110">
        <v>3144.6950000000002</v>
      </c>
      <c r="E57" s="111">
        <v>7084.0650000000005</v>
      </c>
      <c r="F57" s="114">
        <v>837.61400000000015</v>
      </c>
      <c r="G57" s="106"/>
      <c r="H57" s="106"/>
      <c r="I57" s="110">
        <v>588.73500000000001</v>
      </c>
      <c r="J57" s="110">
        <v>505.49599999999998</v>
      </c>
      <c r="K57" s="110">
        <v>2569.739</v>
      </c>
      <c r="L57" s="110">
        <v>872.23699999999997</v>
      </c>
      <c r="M57" s="110">
        <v>1086.098</v>
      </c>
      <c r="N57" s="110">
        <v>839.78599999999994</v>
      </c>
      <c r="O57" s="110">
        <v>36</v>
      </c>
      <c r="P57" s="111">
        <v>7335.7050000000008</v>
      </c>
      <c r="Q57" s="114">
        <v>-293.06400000000002</v>
      </c>
      <c r="R57" s="110">
        <v>41.423999999999999</v>
      </c>
      <c r="S57" s="110">
        <v>-251.64</v>
      </c>
      <c r="T57" s="125">
        <v>26353060</v>
      </c>
      <c r="U57" s="111">
        <f t="shared" si="2"/>
        <v>25098565</v>
      </c>
      <c r="V57" s="115">
        <v>-3.1263880373444408E-13</v>
      </c>
      <c r="W57" s="138">
        <v>35.300189990795722</v>
      </c>
      <c r="X57" s="90">
        <v>46</v>
      </c>
      <c r="Y57" s="10">
        <v>24</v>
      </c>
      <c r="Z57" s="103">
        <f t="shared" si="1"/>
        <v>35</v>
      </c>
    </row>
    <row r="58" spans="1:26" s="108" customFormat="1" ht="12" hidden="1" customHeight="1" x14ac:dyDescent="0.2">
      <c r="A58" s="84" t="str">
        <f t="shared" si="4"/>
        <v>Sun</v>
      </c>
      <c r="B58" s="40">
        <v>36884</v>
      </c>
      <c r="C58" s="110">
        <v>3988.5410000000002</v>
      </c>
      <c r="D58" s="110">
        <v>3204.4569999999999</v>
      </c>
      <c r="E58" s="111">
        <v>7192.9979999999996</v>
      </c>
      <c r="F58" s="114">
        <v>1259.6329999999994</v>
      </c>
      <c r="G58" s="106"/>
      <c r="H58" s="106"/>
      <c r="I58" s="110">
        <v>638.35599999999999</v>
      </c>
      <c r="J58" s="110">
        <v>485.05900000000003</v>
      </c>
      <c r="K58" s="110">
        <v>2612.2829999999999</v>
      </c>
      <c r="L58" s="110">
        <v>888.80700000000002</v>
      </c>
      <c r="M58" s="110">
        <v>1061.6489999999999</v>
      </c>
      <c r="N58" s="110">
        <v>839.101</v>
      </c>
      <c r="O58" s="110">
        <v>39</v>
      </c>
      <c r="P58" s="111">
        <v>7823.887999999999</v>
      </c>
      <c r="Q58" s="114">
        <v>-501.94600000000003</v>
      </c>
      <c r="R58" s="110">
        <v>-128.94399999999999</v>
      </c>
      <c r="S58" s="110">
        <v>-630.89</v>
      </c>
      <c r="T58" s="125">
        <v>25851114</v>
      </c>
      <c r="U58" s="111">
        <f t="shared" si="2"/>
        <v>24969621</v>
      </c>
      <c r="V58" s="115">
        <v>0</v>
      </c>
      <c r="W58" s="138">
        <v>30.747210178596461</v>
      </c>
      <c r="X58" s="90">
        <v>35</v>
      </c>
      <c r="Y58" s="10">
        <v>24</v>
      </c>
      <c r="Z58" s="103">
        <f t="shared" si="1"/>
        <v>29.5</v>
      </c>
    </row>
    <row r="59" spans="1:26" s="108" customFormat="1" ht="12" hidden="1" customHeight="1" x14ac:dyDescent="0.2">
      <c r="A59" s="84" t="str">
        <f t="shared" si="4"/>
        <v>Mon</v>
      </c>
      <c r="B59" s="40">
        <v>36885</v>
      </c>
      <c r="C59" s="110">
        <v>3923.3879999999999</v>
      </c>
      <c r="D59" s="110">
        <v>3178.328</v>
      </c>
      <c r="E59" s="111">
        <v>7101.7160000000003</v>
      </c>
      <c r="F59" s="114">
        <v>1138.6409999999996</v>
      </c>
      <c r="G59" s="106"/>
      <c r="H59" s="106"/>
      <c r="I59" s="110">
        <v>662.274</v>
      </c>
      <c r="J59" s="110">
        <v>506.69499999999999</v>
      </c>
      <c r="K59" s="110">
        <v>2574.1640000000002</v>
      </c>
      <c r="L59" s="110">
        <v>884.68700000000001</v>
      </c>
      <c r="M59" s="110">
        <v>1024.491</v>
      </c>
      <c r="N59" s="110">
        <v>842.17399999999998</v>
      </c>
      <c r="O59" s="110">
        <v>43</v>
      </c>
      <c r="P59" s="111">
        <v>7676.1260000000002</v>
      </c>
      <c r="Q59" s="114">
        <v>-392.91699999999997</v>
      </c>
      <c r="R59" s="110">
        <v>-181.49299999999999</v>
      </c>
      <c r="S59" s="110">
        <v>-574.41</v>
      </c>
      <c r="T59" s="125">
        <v>25458197</v>
      </c>
      <c r="U59" s="111">
        <f t="shared" si="2"/>
        <v>24788128</v>
      </c>
      <c r="V59" s="115">
        <v>0</v>
      </c>
      <c r="W59" s="138">
        <v>25.44507343311648</v>
      </c>
      <c r="X59" s="90">
        <v>34</v>
      </c>
      <c r="Y59" s="10">
        <v>18</v>
      </c>
      <c r="Z59" s="103">
        <f t="shared" si="1"/>
        <v>26</v>
      </c>
    </row>
    <row r="60" spans="1:26" s="108" customFormat="1" ht="12" hidden="1" customHeight="1" x14ac:dyDescent="0.2">
      <c r="A60" s="84" t="str">
        <f t="shared" si="4"/>
        <v>Tue</v>
      </c>
      <c r="B60" s="40">
        <v>36886</v>
      </c>
      <c r="C60" s="110">
        <v>3942.4650000000001</v>
      </c>
      <c r="D60" s="110">
        <v>3212.0920000000001</v>
      </c>
      <c r="E60" s="111">
        <v>7154.5570000000007</v>
      </c>
      <c r="F60" s="114">
        <v>1156.3630000000012</v>
      </c>
      <c r="G60" s="106"/>
      <c r="H60" s="106"/>
      <c r="I60" s="110">
        <v>740.92</v>
      </c>
      <c r="J60" s="110">
        <v>510.09500000000003</v>
      </c>
      <c r="K60" s="110">
        <v>2653.3919999999998</v>
      </c>
      <c r="L60" s="110">
        <v>874.86900000000003</v>
      </c>
      <c r="M60" s="110">
        <v>944.53099999999995</v>
      </c>
      <c r="N60" s="110">
        <v>846.16</v>
      </c>
      <c r="O60" s="110">
        <v>43</v>
      </c>
      <c r="P60" s="111">
        <v>7769.33</v>
      </c>
      <c r="Q60" s="114">
        <v>-453.834</v>
      </c>
      <c r="R60" s="110">
        <v>-160.93899999999999</v>
      </c>
      <c r="S60" s="110">
        <v>-614.77300000000002</v>
      </c>
      <c r="T60" s="125">
        <v>25004363</v>
      </c>
      <c r="U60" s="111">
        <f t="shared" si="2"/>
        <v>24627189</v>
      </c>
      <c r="V60" s="115">
        <v>0</v>
      </c>
      <c r="W60" s="138">
        <v>19.380170140802896</v>
      </c>
      <c r="X60" s="90">
        <v>31</v>
      </c>
      <c r="Y60" s="10">
        <v>14</v>
      </c>
      <c r="Z60" s="103">
        <f t="shared" si="1"/>
        <v>22.5</v>
      </c>
    </row>
    <row r="61" spans="1:26" s="108" customFormat="1" ht="12" hidden="1" customHeight="1" x14ac:dyDescent="0.2">
      <c r="A61" s="84" t="str">
        <f t="shared" si="4"/>
        <v>Wed</v>
      </c>
      <c r="B61" s="40">
        <v>36887</v>
      </c>
      <c r="C61" s="110">
        <v>3994.5329999999999</v>
      </c>
      <c r="D61" s="110">
        <v>3162.5569999999998</v>
      </c>
      <c r="E61" s="111">
        <v>7157.09</v>
      </c>
      <c r="F61" s="114">
        <v>988.19500000000005</v>
      </c>
      <c r="G61" s="106"/>
      <c r="H61" s="106"/>
      <c r="I61" s="110">
        <v>702.34799999999996</v>
      </c>
      <c r="J61" s="110">
        <v>516.71199999999999</v>
      </c>
      <c r="K61" s="110">
        <v>2610.8310000000001</v>
      </c>
      <c r="L61" s="110">
        <v>871.26700000000005</v>
      </c>
      <c r="M61" s="110">
        <v>955.59400000000005</v>
      </c>
      <c r="N61" s="110">
        <v>841.226</v>
      </c>
      <c r="O61" s="110">
        <v>43</v>
      </c>
      <c r="P61" s="111">
        <v>7529.1729999999998</v>
      </c>
      <c r="Q61" s="114">
        <v>-443.947</v>
      </c>
      <c r="R61" s="110">
        <v>71.864000000000004</v>
      </c>
      <c r="S61" s="110">
        <v>-372.08299999999997</v>
      </c>
      <c r="T61" s="125">
        <v>24560416</v>
      </c>
      <c r="U61" s="111">
        <f t="shared" si="2"/>
        <v>24699053</v>
      </c>
      <c r="V61" s="115">
        <v>0</v>
      </c>
      <c r="W61" s="138">
        <v>31.401202112589779</v>
      </c>
      <c r="X61" s="90">
        <v>36</v>
      </c>
      <c r="Y61" s="10">
        <v>14</v>
      </c>
      <c r="Z61" s="103">
        <f t="shared" si="1"/>
        <v>25</v>
      </c>
    </row>
    <row r="62" spans="1:26" s="108" customFormat="1" ht="12" hidden="1" customHeight="1" x14ac:dyDescent="0.2">
      <c r="A62" s="84" t="str">
        <f t="shared" si="4"/>
        <v>Thu</v>
      </c>
      <c r="B62" s="40">
        <v>36888</v>
      </c>
      <c r="C62" s="110">
        <v>3971.5810000000001</v>
      </c>
      <c r="D62" s="110">
        <v>3141.6129999999998</v>
      </c>
      <c r="E62" s="111">
        <v>7113.1939999999995</v>
      </c>
      <c r="F62" s="114">
        <v>896.39399999999978</v>
      </c>
      <c r="G62" s="106"/>
      <c r="H62" s="106"/>
      <c r="I62" s="110">
        <v>699.56500000000005</v>
      </c>
      <c r="J62" s="110">
        <v>515.12300000000005</v>
      </c>
      <c r="K62" s="110">
        <v>2595.1770000000001</v>
      </c>
      <c r="L62" s="110">
        <v>892.04600000000005</v>
      </c>
      <c r="M62" s="110">
        <v>1125.759</v>
      </c>
      <c r="N62" s="110">
        <v>845.42700000000002</v>
      </c>
      <c r="O62" s="110">
        <v>58</v>
      </c>
      <c r="P62" s="111">
        <v>7627.491</v>
      </c>
      <c r="Q62" s="114">
        <v>-492.44400000000002</v>
      </c>
      <c r="R62" s="110">
        <v>-21.853000000000002</v>
      </c>
      <c r="S62" s="110">
        <v>-514.29700000000003</v>
      </c>
      <c r="T62" s="125">
        <v>24067972</v>
      </c>
      <c r="U62" s="111">
        <f t="shared" si="2"/>
        <v>24677200</v>
      </c>
      <c r="V62" s="115">
        <v>0</v>
      </c>
      <c r="W62" s="138">
        <v>39.666881991118423</v>
      </c>
      <c r="X62" s="90">
        <v>31</v>
      </c>
      <c r="Y62" s="10">
        <v>13</v>
      </c>
      <c r="Z62" s="103">
        <f t="shared" si="1"/>
        <v>22</v>
      </c>
    </row>
    <row r="63" spans="1:26" s="108" customFormat="1" ht="12" hidden="1" customHeight="1" x14ac:dyDescent="0.2">
      <c r="A63" s="84" t="str">
        <f t="shared" si="4"/>
        <v>Fri</v>
      </c>
      <c r="B63" s="40">
        <v>36889</v>
      </c>
      <c r="C63" s="110">
        <v>4008.5810000000001</v>
      </c>
      <c r="D63" s="110">
        <v>3099.43</v>
      </c>
      <c r="E63" s="111">
        <v>7108.0110000000004</v>
      </c>
      <c r="F63" s="114">
        <v>1159.7249999999999</v>
      </c>
      <c r="G63" s="106"/>
      <c r="H63" s="106"/>
      <c r="I63" s="110">
        <v>698.32899999999995</v>
      </c>
      <c r="J63" s="110">
        <v>521.14099999999996</v>
      </c>
      <c r="K63" s="110">
        <v>2627.2779999999998</v>
      </c>
      <c r="L63" s="110">
        <v>858.92700000000002</v>
      </c>
      <c r="M63" s="110">
        <v>1095.614</v>
      </c>
      <c r="N63" s="110">
        <v>833.03599999999994</v>
      </c>
      <c r="O63" s="110">
        <v>36</v>
      </c>
      <c r="P63" s="111">
        <v>7830.05</v>
      </c>
      <c r="Q63" s="114">
        <v>-539.04100000000005</v>
      </c>
      <c r="R63" s="110">
        <v>-182.99799999999999</v>
      </c>
      <c r="S63" s="110">
        <v>-722.03899999999999</v>
      </c>
      <c r="T63" s="125">
        <v>23528931</v>
      </c>
      <c r="U63" s="111">
        <f t="shared" si="2"/>
        <v>24494202</v>
      </c>
      <c r="V63" s="115">
        <v>1.1368683772161603E-12</v>
      </c>
      <c r="W63" s="138">
        <v>27.158334846455496</v>
      </c>
      <c r="X63" s="90">
        <v>28</v>
      </c>
      <c r="Y63" s="10">
        <v>11</v>
      </c>
      <c r="Z63" s="103">
        <f t="shared" si="1"/>
        <v>19.5</v>
      </c>
    </row>
    <row r="64" spans="1:26" s="108" customFormat="1" ht="12" hidden="1" customHeight="1" x14ac:dyDescent="0.2">
      <c r="A64" s="84" t="str">
        <f t="shared" si="4"/>
        <v>Sat</v>
      </c>
      <c r="B64" s="40">
        <v>36890</v>
      </c>
      <c r="C64" s="110">
        <v>3953.1610000000001</v>
      </c>
      <c r="D64" s="110">
        <v>3155.134</v>
      </c>
      <c r="E64" s="111">
        <v>7108.2950000000001</v>
      </c>
      <c r="F64" s="114">
        <v>1119.2389999999996</v>
      </c>
      <c r="G64" s="106"/>
      <c r="H64" s="106"/>
      <c r="I64" s="110">
        <v>672.45600000000002</v>
      </c>
      <c r="J64" s="110">
        <v>521.49900000000002</v>
      </c>
      <c r="K64" s="110">
        <v>2601.1190000000001</v>
      </c>
      <c r="L64" s="110">
        <v>864.72299999999996</v>
      </c>
      <c r="M64" s="110">
        <v>1131.009</v>
      </c>
      <c r="N64" s="110">
        <v>846.5</v>
      </c>
      <c r="O64" s="110">
        <v>32</v>
      </c>
      <c r="P64" s="111">
        <v>7788.5450000000001</v>
      </c>
      <c r="Q64" s="114">
        <v>-491.79300000000001</v>
      </c>
      <c r="R64" s="110">
        <v>-188.45699999999999</v>
      </c>
      <c r="S64" s="110">
        <v>-680.25</v>
      </c>
      <c r="T64" s="125">
        <v>23037138</v>
      </c>
      <c r="U64" s="111">
        <f t="shared" si="2"/>
        <v>24305745</v>
      </c>
      <c r="V64" s="115">
        <v>0</v>
      </c>
      <c r="W64" s="138">
        <v>26.967894763884367</v>
      </c>
      <c r="X64" s="90">
        <v>28</v>
      </c>
      <c r="Y64" s="10">
        <v>19</v>
      </c>
      <c r="Z64" s="103">
        <f t="shared" si="1"/>
        <v>23.5</v>
      </c>
    </row>
    <row r="65" spans="1:26" s="24" customFormat="1" ht="12" hidden="1" customHeight="1" thickBot="1" x14ac:dyDescent="0.25">
      <c r="A65" s="94" t="str">
        <f t="shared" si="4"/>
        <v>Sun</v>
      </c>
      <c r="B65" s="41">
        <v>36891</v>
      </c>
      <c r="C65" s="117">
        <v>3914.1669999999999</v>
      </c>
      <c r="D65" s="117">
        <v>3177.56</v>
      </c>
      <c r="E65" s="118">
        <v>7091.7269999999999</v>
      </c>
      <c r="F65" s="119">
        <v>1024.8270000000009</v>
      </c>
      <c r="G65" s="120"/>
      <c r="H65" s="120"/>
      <c r="I65" s="117">
        <v>673.18100000000004</v>
      </c>
      <c r="J65" s="117">
        <v>513.83900000000006</v>
      </c>
      <c r="K65" s="117">
        <v>2669.3609999999999</v>
      </c>
      <c r="L65" s="117">
        <v>853.30399999999997</v>
      </c>
      <c r="M65" s="117">
        <v>1044.713</v>
      </c>
      <c r="N65" s="117">
        <v>837.48099999999999</v>
      </c>
      <c r="O65" s="117">
        <v>32</v>
      </c>
      <c r="P65" s="118">
        <v>7648.7060000000001</v>
      </c>
      <c r="Q65" s="119">
        <v>-521.73800000000006</v>
      </c>
      <c r="R65" s="117">
        <v>-35.241</v>
      </c>
      <c r="S65" s="117">
        <v>-556.97900000000004</v>
      </c>
      <c r="T65" s="126">
        <v>22515400</v>
      </c>
      <c r="U65" s="118">
        <f t="shared" si="2"/>
        <v>24270504</v>
      </c>
      <c r="V65" s="116">
        <v>0</v>
      </c>
      <c r="W65" s="139">
        <v>27.830562246745785</v>
      </c>
      <c r="X65" s="122">
        <v>26</v>
      </c>
      <c r="Y65" s="24">
        <v>19</v>
      </c>
      <c r="Z65" s="121">
        <f t="shared" si="1"/>
        <v>22.5</v>
      </c>
    </row>
    <row r="66" spans="1:26" s="108" customFormat="1" ht="12" hidden="1" customHeight="1" x14ac:dyDescent="0.2">
      <c r="A66" s="84" t="str">
        <f t="shared" si="4"/>
        <v>Mon</v>
      </c>
      <c r="B66" s="40">
        <v>36892</v>
      </c>
      <c r="C66" s="110">
        <v>4056.672</v>
      </c>
      <c r="D66" s="110">
        <v>3096.569</v>
      </c>
      <c r="E66" s="111">
        <v>7153.241</v>
      </c>
      <c r="F66" s="114">
        <v>1395.85</v>
      </c>
      <c r="G66" s="106"/>
      <c r="H66" s="106"/>
      <c r="I66" s="110">
        <v>710.80700000000002</v>
      </c>
      <c r="J66" s="110">
        <v>439.50900000000001</v>
      </c>
      <c r="K66" s="110">
        <v>2649.277</v>
      </c>
      <c r="L66" s="110">
        <v>827.56500000000005</v>
      </c>
      <c r="M66" s="110">
        <v>1066.4659999999999</v>
      </c>
      <c r="N66" s="110">
        <v>861.56600000000003</v>
      </c>
      <c r="O66" s="110">
        <v>55</v>
      </c>
      <c r="P66" s="111">
        <v>8006.04</v>
      </c>
      <c r="Q66" s="114">
        <v>-564.48</v>
      </c>
      <c r="R66" s="110">
        <v>-288.31900000000002</v>
      </c>
      <c r="S66" s="110">
        <v>-852.79899999999998</v>
      </c>
      <c r="T66" s="125">
        <v>21950920</v>
      </c>
      <c r="U66" s="111">
        <f t="shared" si="2"/>
        <v>23982185</v>
      </c>
      <c r="V66" s="115">
        <v>9.0949470177292824E-13</v>
      </c>
      <c r="W66" s="138">
        <v>25.925227973843025</v>
      </c>
      <c r="X66" s="37">
        <v>25</v>
      </c>
      <c r="Y66" s="5">
        <v>17</v>
      </c>
      <c r="Z66" s="103">
        <f t="shared" ref="Z66:Z129" si="5">AVERAGE(X66,Y66)</f>
        <v>21</v>
      </c>
    </row>
    <row r="67" spans="1:26" s="108" customFormat="1" ht="12" hidden="1" customHeight="1" x14ac:dyDescent="0.2">
      <c r="A67" s="84" t="str">
        <f t="shared" si="4"/>
        <v>Tue</v>
      </c>
      <c r="B67" s="40">
        <v>36893</v>
      </c>
      <c r="C67" s="110">
        <v>4076.7510000000002</v>
      </c>
      <c r="D67" s="110">
        <v>3108.346</v>
      </c>
      <c r="E67" s="111">
        <v>7185.0969999999998</v>
      </c>
      <c r="F67" s="114">
        <v>1162.2349999999999</v>
      </c>
      <c r="G67" s="106"/>
      <c r="H67" s="106"/>
      <c r="I67" s="110">
        <v>773.56</v>
      </c>
      <c r="J67" s="110">
        <v>434.34300000000002</v>
      </c>
      <c r="K67" s="110">
        <v>2695.056</v>
      </c>
      <c r="L67" s="110">
        <v>835.50900000000001</v>
      </c>
      <c r="M67" s="110">
        <v>1050.6869999999999</v>
      </c>
      <c r="N67" s="110">
        <v>850.13800000000003</v>
      </c>
      <c r="O67" s="110">
        <v>55</v>
      </c>
      <c r="P67" s="111">
        <v>7856.5279999999993</v>
      </c>
      <c r="Q67" s="114">
        <v>-571.30999999999995</v>
      </c>
      <c r="R67" s="110">
        <v>-100.121</v>
      </c>
      <c r="S67" s="110">
        <v>-671.43099999999993</v>
      </c>
      <c r="T67" s="125">
        <v>21379610</v>
      </c>
      <c r="U67" s="111">
        <f t="shared" si="2"/>
        <v>23882064</v>
      </c>
      <c r="V67" s="115">
        <v>0</v>
      </c>
      <c r="W67" s="138">
        <v>24.943929001285909</v>
      </c>
      <c r="X67" s="37">
        <v>28</v>
      </c>
      <c r="Y67" s="5">
        <v>24</v>
      </c>
      <c r="Z67" s="103">
        <f t="shared" si="5"/>
        <v>26</v>
      </c>
    </row>
    <row r="68" spans="1:26" s="108" customFormat="1" ht="12" hidden="1" customHeight="1" x14ac:dyDescent="0.2">
      <c r="A68" s="84" t="str">
        <f t="shared" si="4"/>
        <v>Wed</v>
      </c>
      <c r="B68" s="40">
        <v>36894</v>
      </c>
      <c r="C68" s="110">
        <v>4027.654</v>
      </c>
      <c r="D68" s="110">
        <v>3198.9560000000001</v>
      </c>
      <c r="E68" s="111">
        <v>7226.61</v>
      </c>
      <c r="F68" s="114">
        <v>845.50400000000127</v>
      </c>
      <c r="G68" s="106"/>
      <c r="H68" s="106"/>
      <c r="I68" s="110">
        <v>770.24400000000003</v>
      </c>
      <c r="J68" s="110">
        <v>428.935</v>
      </c>
      <c r="K68" s="110">
        <v>2679.8649999999998</v>
      </c>
      <c r="L68" s="110">
        <v>881.37300000000005</v>
      </c>
      <c r="M68" s="110">
        <v>1111.569</v>
      </c>
      <c r="N68" s="110">
        <v>870.55499999999995</v>
      </c>
      <c r="O68" s="110">
        <v>62</v>
      </c>
      <c r="P68" s="111">
        <v>7650.0450000000001</v>
      </c>
      <c r="Q68" s="114">
        <v>-493.935</v>
      </c>
      <c r="R68" s="110">
        <v>70.5</v>
      </c>
      <c r="S68" s="110">
        <v>-423.435</v>
      </c>
      <c r="T68" s="125">
        <v>20885675</v>
      </c>
      <c r="U68" s="111">
        <f t="shared" si="2"/>
        <v>23952564</v>
      </c>
      <c r="V68" s="115">
        <v>5.1159076974727213E-13</v>
      </c>
      <c r="W68" s="138">
        <v>33.98652348694953</v>
      </c>
      <c r="X68" s="37">
        <v>26</v>
      </c>
      <c r="Y68" s="5">
        <v>20</v>
      </c>
      <c r="Z68" s="103">
        <f t="shared" si="5"/>
        <v>23</v>
      </c>
    </row>
    <row r="69" spans="1:26" s="108" customFormat="1" ht="12" hidden="1" customHeight="1" x14ac:dyDescent="0.2">
      <c r="A69" s="84" t="str">
        <f t="shared" si="4"/>
        <v>Thu</v>
      </c>
      <c r="B69" s="40">
        <v>36895</v>
      </c>
      <c r="C69" s="110">
        <v>3986.7629999999999</v>
      </c>
      <c r="D69" s="110">
        <v>3201.8339999999998</v>
      </c>
      <c r="E69" s="111">
        <v>7188.5969999999998</v>
      </c>
      <c r="F69" s="114">
        <v>826.71999999999912</v>
      </c>
      <c r="G69" s="106"/>
      <c r="H69" s="106"/>
      <c r="I69" s="110">
        <v>791.96600000000001</v>
      </c>
      <c r="J69" s="110">
        <v>383</v>
      </c>
      <c r="K69" s="110">
        <v>2682.8110000000001</v>
      </c>
      <c r="L69" s="110">
        <v>824.10400000000004</v>
      </c>
      <c r="M69" s="110">
        <v>1072.1780000000001</v>
      </c>
      <c r="N69" s="110">
        <v>848.58699999999999</v>
      </c>
      <c r="O69" s="110">
        <v>63</v>
      </c>
      <c r="P69" s="111">
        <v>7492.366</v>
      </c>
      <c r="Q69" s="114">
        <v>-423.709</v>
      </c>
      <c r="R69" s="110">
        <v>119.94</v>
      </c>
      <c r="S69" s="110">
        <v>-303.76900000000001</v>
      </c>
      <c r="T69" s="125">
        <v>20461966</v>
      </c>
      <c r="U69" s="111">
        <f t="shared" si="2"/>
        <v>24072504</v>
      </c>
      <c r="V69" s="115">
        <v>0</v>
      </c>
      <c r="W69" s="138">
        <v>42.657840921534408</v>
      </c>
      <c r="X69" s="37">
        <v>26</v>
      </c>
      <c r="Y69" s="5">
        <v>21</v>
      </c>
      <c r="Z69" s="103">
        <f t="shared" si="5"/>
        <v>23.5</v>
      </c>
    </row>
    <row r="70" spans="1:26" s="108" customFormat="1" ht="12" hidden="1" customHeight="1" x14ac:dyDescent="0.2">
      <c r="A70" s="84" t="str">
        <f t="shared" si="4"/>
        <v>Fri</v>
      </c>
      <c r="B70" s="40">
        <v>36896</v>
      </c>
      <c r="C70" s="110">
        <v>4056.42</v>
      </c>
      <c r="D70" s="110">
        <v>3179.0410000000002</v>
      </c>
      <c r="E70" s="111">
        <v>7235.4610000000002</v>
      </c>
      <c r="F70" s="114">
        <v>962.12599999999907</v>
      </c>
      <c r="G70" s="106"/>
      <c r="H70" s="106"/>
      <c r="I70" s="110">
        <v>738.77700000000004</v>
      </c>
      <c r="J70" s="110">
        <v>324.20800000000003</v>
      </c>
      <c r="K70" s="110">
        <v>2727.2820000000002</v>
      </c>
      <c r="L70" s="110">
        <v>862.70100000000002</v>
      </c>
      <c r="M70" s="110">
        <v>929.16499999999996</v>
      </c>
      <c r="N70" s="110">
        <v>879.86800000000005</v>
      </c>
      <c r="O70" s="110">
        <v>84</v>
      </c>
      <c r="P70" s="111">
        <v>7508.1270000000004</v>
      </c>
      <c r="Q70" s="114">
        <v>-434.71899999999999</v>
      </c>
      <c r="R70" s="110">
        <v>162.053</v>
      </c>
      <c r="S70" s="110">
        <v>-272.666</v>
      </c>
      <c r="T70" s="125">
        <v>20027247</v>
      </c>
      <c r="U70" s="111">
        <f t="shared" si="2"/>
        <v>24234557</v>
      </c>
      <c r="V70" s="115">
        <v>0</v>
      </c>
      <c r="W70" s="138">
        <v>45.986612181869461</v>
      </c>
      <c r="X70" s="37">
        <v>25</v>
      </c>
      <c r="Y70" s="5">
        <v>21</v>
      </c>
      <c r="Z70" s="103">
        <f t="shared" si="5"/>
        <v>23</v>
      </c>
    </row>
    <row r="71" spans="1:26" s="108" customFormat="1" ht="12" hidden="1" customHeight="1" x14ac:dyDescent="0.2">
      <c r="A71" s="84" t="str">
        <f t="shared" si="4"/>
        <v>Sat</v>
      </c>
      <c r="B71" s="40">
        <v>36897</v>
      </c>
      <c r="C71" s="110">
        <v>3974.7440000000001</v>
      </c>
      <c r="D71" s="110">
        <v>3266.7660000000001</v>
      </c>
      <c r="E71" s="111">
        <v>7241.51</v>
      </c>
      <c r="F71" s="114">
        <v>686.00899999999979</v>
      </c>
      <c r="G71" s="106"/>
      <c r="H71" s="106"/>
      <c r="I71" s="110">
        <v>750</v>
      </c>
      <c r="J71" s="110">
        <v>363.38</v>
      </c>
      <c r="K71" s="110">
        <v>2740.0050000000001</v>
      </c>
      <c r="L71" s="110">
        <v>866.702</v>
      </c>
      <c r="M71" s="110">
        <v>1130.798</v>
      </c>
      <c r="N71" s="110">
        <v>877.40700000000004</v>
      </c>
      <c r="O71" s="110">
        <v>81</v>
      </c>
      <c r="P71" s="111">
        <v>7495.3010000000004</v>
      </c>
      <c r="Q71" s="114">
        <v>-445.36799999999999</v>
      </c>
      <c r="R71" s="110">
        <v>191.577</v>
      </c>
      <c r="S71" s="110">
        <v>-253.791</v>
      </c>
      <c r="T71" s="125">
        <v>19581879</v>
      </c>
      <c r="U71" s="111">
        <f t="shared" ref="U71:U134" si="6">+U70+(R71*1000)</f>
        <v>24426134</v>
      </c>
      <c r="V71" s="115">
        <v>0</v>
      </c>
      <c r="W71" s="138">
        <v>46.869294841675512</v>
      </c>
      <c r="X71" s="37">
        <v>25</v>
      </c>
      <c r="Y71" s="5">
        <v>21</v>
      </c>
      <c r="Z71" s="103">
        <f t="shared" si="5"/>
        <v>23</v>
      </c>
    </row>
    <row r="72" spans="1:26" s="108" customFormat="1" ht="12" hidden="1" customHeight="1" x14ac:dyDescent="0.2">
      <c r="A72" s="84" t="str">
        <f t="shared" si="4"/>
        <v>Sun</v>
      </c>
      <c r="B72" s="40">
        <v>36898</v>
      </c>
      <c r="C72" s="110">
        <v>4011.0309999999999</v>
      </c>
      <c r="D72" s="110">
        <v>3259.2130000000002</v>
      </c>
      <c r="E72" s="111">
        <v>7270.2440000000006</v>
      </c>
      <c r="F72" s="114">
        <v>1042.4210000000005</v>
      </c>
      <c r="G72" s="106"/>
      <c r="H72" s="106"/>
      <c r="I72" s="110">
        <v>750</v>
      </c>
      <c r="J72" s="110">
        <v>360.03300000000002</v>
      </c>
      <c r="K72" s="110">
        <v>2722.25</v>
      </c>
      <c r="L72" s="110">
        <v>875.33600000000001</v>
      </c>
      <c r="M72" s="110">
        <v>1162.777</v>
      </c>
      <c r="N72" s="110">
        <v>877.45299999999997</v>
      </c>
      <c r="O72" s="110">
        <v>59</v>
      </c>
      <c r="P72" s="111">
        <v>7849.27</v>
      </c>
      <c r="Q72" s="114">
        <v>-477.72800000000001</v>
      </c>
      <c r="R72" s="110">
        <v>-101.298</v>
      </c>
      <c r="S72" s="110">
        <v>-579.02600000000007</v>
      </c>
      <c r="T72" s="125">
        <v>19104151</v>
      </c>
      <c r="U72" s="111">
        <f t="shared" si="6"/>
        <v>24324836</v>
      </c>
      <c r="V72" s="115">
        <v>0</v>
      </c>
      <c r="W72" s="138">
        <v>38.807474831218109</v>
      </c>
      <c r="X72" s="37">
        <v>25</v>
      </c>
      <c r="Y72" s="5">
        <v>12</v>
      </c>
      <c r="Z72" s="103">
        <f t="shared" si="5"/>
        <v>18.5</v>
      </c>
    </row>
    <row r="73" spans="1:26" s="108" customFormat="1" ht="12" hidden="1" customHeight="1" x14ac:dyDescent="0.2">
      <c r="A73" s="84" t="str">
        <f t="shared" si="4"/>
        <v>Mon</v>
      </c>
      <c r="B73" s="40">
        <v>36899</v>
      </c>
      <c r="C73" s="110">
        <v>4094.1550000000002</v>
      </c>
      <c r="D73" s="110">
        <v>3150</v>
      </c>
      <c r="E73" s="111">
        <v>7244.1550000000007</v>
      </c>
      <c r="F73" s="114">
        <v>1217.8780000000002</v>
      </c>
      <c r="G73" s="106"/>
      <c r="H73" s="106"/>
      <c r="I73" s="110">
        <v>755.04</v>
      </c>
      <c r="J73" s="110">
        <v>400</v>
      </c>
      <c r="K73" s="110">
        <v>2723.6790000000001</v>
      </c>
      <c r="L73" s="110">
        <v>875</v>
      </c>
      <c r="M73" s="110">
        <v>941.81299999999999</v>
      </c>
      <c r="N73" s="110">
        <v>863.29200000000003</v>
      </c>
      <c r="O73" s="110">
        <v>58</v>
      </c>
      <c r="P73" s="111">
        <v>7834.7020000000011</v>
      </c>
      <c r="Q73" s="114">
        <v>-502.47899999999998</v>
      </c>
      <c r="R73" s="110">
        <v>-88.067999999999998</v>
      </c>
      <c r="S73" s="110">
        <v>-590.54700000000003</v>
      </c>
      <c r="T73" s="125">
        <v>18601672</v>
      </c>
      <c r="U73" s="111">
        <f t="shared" si="6"/>
        <v>24236768</v>
      </c>
      <c r="V73" s="115">
        <v>0</v>
      </c>
      <c r="W73" s="138">
        <v>31.371567547284396</v>
      </c>
      <c r="X73" s="37">
        <v>24</v>
      </c>
      <c r="Y73" s="5">
        <v>16</v>
      </c>
      <c r="Z73" s="103">
        <f t="shared" si="5"/>
        <v>20</v>
      </c>
    </row>
    <row r="74" spans="1:26" s="108" customFormat="1" ht="12" hidden="1" customHeight="1" x14ac:dyDescent="0.2">
      <c r="A74" s="84" t="str">
        <f t="shared" si="4"/>
        <v>Tue</v>
      </c>
      <c r="B74" s="40">
        <v>36900</v>
      </c>
      <c r="C74" s="110">
        <v>4062.1750000000002</v>
      </c>
      <c r="D74" s="110">
        <v>3233.8989999999999</v>
      </c>
      <c r="E74" s="111">
        <v>7296.0740000000005</v>
      </c>
      <c r="F74" s="114">
        <v>1311.72</v>
      </c>
      <c r="G74" s="106"/>
      <c r="H74" s="106"/>
      <c r="I74" s="110">
        <v>725</v>
      </c>
      <c r="J74" s="110">
        <v>400</v>
      </c>
      <c r="K74" s="110">
        <v>2700</v>
      </c>
      <c r="L74" s="110">
        <v>874.72299999999996</v>
      </c>
      <c r="M74" s="110">
        <v>940</v>
      </c>
      <c r="N74" s="110">
        <v>850</v>
      </c>
      <c r="O74" s="110">
        <v>63</v>
      </c>
      <c r="P74" s="111">
        <v>7864.4430000000002</v>
      </c>
      <c r="Q74" s="114">
        <v>-485.48599999999999</v>
      </c>
      <c r="R74" s="110">
        <v>-82.882999999999996</v>
      </c>
      <c r="S74" s="110">
        <v>-568.36900000000003</v>
      </c>
      <c r="T74" s="125">
        <v>18116186</v>
      </c>
      <c r="U74" s="111">
        <f t="shared" si="6"/>
        <v>24153885</v>
      </c>
      <c r="V74" s="115">
        <v>0</v>
      </c>
      <c r="W74" s="138">
        <v>34.27242801587721</v>
      </c>
      <c r="X74" s="37">
        <v>35</v>
      </c>
      <c r="Y74" s="5">
        <v>12</v>
      </c>
      <c r="Z74" s="103">
        <f t="shared" si="5"/>
        <v>23.5</v>
      </c>
    </row>
    <row r="75" spans="1:26" s="108" customFormat="1" ht="12" hidden="1" customHeight="1" x14ac:dyDescent="0.2">
      <c r="A75" s="84" t="str">
        <f t="shared" si="4"/>
        <v>Wed</v>
      </c>
      <c r="B75" s="40">
        <v>36901</v>
      </c>
      <c r="C75" s="110">
        <v>4020.4050000000002</v>
      </c>
      <c r="D75" s="110">
        <v>3192.6689999999999</v>
      </c>
      <c r="E75" s="111">
        <v>7213.0740000000005</v>
      </c>
      <c r="F75" s="114">
        <v>1108.415</v>
      </c>
      <c r="G75" s="106"/>
      <c r="H75" s="106"/>
      <c r="I75" s="110">
        <v>630.11599999999999</v>
      </c>
      <c r="J75" s="110">
        <v>426.589</v>
      </c>
      <c r="K75" s="110">
        <v>2660.596</v>
      </c>
      <c r="L75" s="110">
        <v>871.49800000000005</v>
      </c>
      <c r="M75" s="110">
        <v>923.98699999999997</v>
      </c>
      <c r="N75" s="110">
        <v>846.79100000000005</v>
      </c>
      <c r="O75" s="110">
        <v>62</v>
      </c>
      <c r="P75" s="111">
        <v>7529.9920000000002</v>
      </c>
      <c r="Q75" s="114">
        <v>-361.87700000000001</v>
      </c>
      <c r="R75" s="110">
        <v>44.959000000000003</v>
      </c>
      <c r="S75" s="110">
        <v>-316.91800000000001</v>
      </c>
      <c r="T75" s="125">
        <v>17754309</v>
      </c>
      <c r="U75" s="111">
        <f t="shared" si="6"/>
        <v>24198844</v>
      </c>
      <c r="V75" s="115">
        <v>0</v>
      </c>
      <c r="W75" s="138">
        <v>37.01359543166528</v>
      </c>
      <c r="X75" s="37">
        <v>34</v>
      </c>
      <c r="Y75" s="5">
        <v>19</v>
      </c>
      <c r="Z75" s="103">
        <f t="shared" si="5"/>
        <v>26.5</v>
      </c>
    </row>
    <row r="76" spans="1:26" s="108" customFormat="1" ht="12" hidden="1" customHeight="1" x14ac:dyDescent="0.2">
      <c r="A76" s="84" t="str">
        <f t="shared" si="4"/>
        <v>Thu</v>
      </c>
      <c r="B76" s="40">
        <v>36902</v>
      </c>
      <c r="C76" s="110">
        <v>3994.183</v>
      </c>
      <c r="D76" s="110">
        <v>3156.8440000000001</v>
      </c>
      <c r="E76" s="111">
        <v>7151.027</v>
      </c>
      <c r="F76" s="114">
        <v>1118.8089999999995</v>
      </c>
      <c r="G76" s="106"/>
      <c r="H76" s="106"/>
      <c r="I76" s="110">
        <v>633.08000000000004</v>
      </c>
      <c r="J76" s="110">
        <v>386.39699999999999</v>
      </c>
      <c r="K76" s="110">
        <v>2631.7350000000001</v>
      </c>
      <c r="L76" s="110">
        <v>856.96600000000001</v>
      </c>
      <c r="M76" s="110">
        <v>1109.021</v>
      </c>
      <c r="N76" s="110">
        <v>852.65200000000004</v>
      </c>
      <c r="O76" s="110">
        <v>61</v>
      </c>
      <c r="P76" s="111">
        <v>7649.66</v>
      </c>
      <c r="Q76" s="114">
        <v>-419.56400000000002</v>
      </c>
      <c r="R76" s="110">
        <v>-79.069000000000003</v>
      </c>
      <c r="S76" s="110">
        <v>-498.63300000000004</v>
      </c>
      <c r="T76" s="125">
        <v>17334745</v>
      </c>
      <c r="U76" s="111">
        <f t="shared" si="6"/>
        <v>24119775</v>
      </c>
      <c r="V76" s="115">
        <v>0</v>
      </c>
      <c r="W76" s="138">
        <v>36.277975575069732</v>
      </c>
      <c r="X76" s="37">
        <v>46</v>
      </c>
      <c r="Y76" s="5">
        <v>28</v>
      </c>
      <c r="Z76" s="103">
        <f t="shared" si="5"/>
        <v>37</v>
      </c>
    </row>
    <row r="77" spans="1:26" s="108" customFormat="1" ht="12" hidden="1" customHeight="1" x14ac:dyDescent="0.2">
      <c r="A77" s="84" t="str">
        <f t="shared" si="4"/>
        <v>Fri</v>
      </c>
      <c r="B77" s="40">
        <v>36903</v>
      </c>
      <c r="C77" s="110">
        <v>4087.6689999999999</v>
      </c>
      <c r="D77" s="110">
        <v>3169.1350000000002</v>
      </c>
      <c r="E77" s="111">
        <v>7256.8040000000001</v>
      </c>
      <c r="F77" s="114">
        <v>1051.1129999999996</v>
      </c>
      <c r="G77" s="106"/>
      <c r="H77" s="106"/>
      <c r="I77" s="110">
        <v>644.21</v>
      </c>
      <c r="J77" s="110">
        <v>460.327</v>
      </c>
      <c r="K77" s="110">
        <v>2697.4560000000001</v>
      </c>
      <c r="L77" s="110">
        <v>843.65</v>
      </c>
      <c r="M77" s="110">
        <v>1013.549</v>
      </c>
      <c r="N77" s="110">
        <v>850.346</v>
      </c>
      <c r="O77" s="110">
        <v>67</v>
      </c>
      <c r="P77" s="111">
        <v>7627.6509999999998</v>
      </c>
      <c r="Q77" s="114">
        <v>-383.66500000000002</v>
      </c>
      <c r="R77" s="110">
        <v>12.818</v>
      </c>
      <c r="S77" s="110">
        <v>-370.84700000000004</v>
      </c>
      <c r="T77" s="125">
        <v>16951080</v>
      </c>
      <c r="U77" s="111">
        <f t="shared" si="6"/>
        <v>24132593</v>
      </c>
      <c r="V77" s="115">
        <v>0</v>
      </c>
      <c r="W77" s="138">
        <v>37.13510816944148</v>
      </c>
      <c r="X77" s="37">
        <v>36</v>
      </c>
      <c r="Y77" s="5">
        <v>29</v>
      </c>
      <c r="Z77" s="103">
        <f t="shared" si="5"/>
        <v>32.5</v>
      </c>
    </row>
    <row r="78" spans="1:26" s="108" customFormat="1" ht="12" hidden="1" customHeight="1" x14ac:dyDescent="0.2">
      <c r="A78" s="84" t="str">
        <f t="shared" si="4"/>
        <v>Sat</v>
      </c>
      <c r="B78" s="40">
        <v>36904</v>
      </c>
      <c r="C78" s="110">
        <v>4061.7869999999998</v>
      </c>
      <c r="D78" s="110">
        <v>3148.9490000000001</v>
      </c>
      <c r="E78" s="111">
        <v>7210.7359999999999</v>
      </c>
      <c r="F78" s="114">
        <v>1175.187000000001</v>
      </c>
      <c r="G78" s="106"/>
      <c r="H78" s="106"/>
      <c r="I78" s="110">
        <v>624.82899999999995</v>
      </c>
      <c r="J78" s="110">
        <v>426.92500000000001</v>
      </c>
      <c r="K78" s="110">
        <v>2695.4229999999998</v>
      </c>
      <c r="L78" s="110">
        <v>849.60199999999998</v>
      </c>
      <c r="M78" s="110">
        <v>987.69100000000003</v>
      </c>
      <c r="N78" s="110">
        <v>848.85500000000002</v>
      </c>
      <c r="O78" s="110">
        <v>55</v>
      </c>
      <c r="P78" s="111">
        <v>7663.5119999999997</v>
      </c>
      <c r="Q78" s="114">
        <v>-339.00900000000001</v>
      </c>
      <c r="R78" s="110">
        <v>-113.767</v>
      </c>
      <c r="S78" s="110">
        <v>-452.77600000000001</v>
      </c>
      <c r="T78" s="125">
        <v>16612071</v>
      </c>
      <c r="U78" s="111">
        <f t="shared" si="6"/>
        <v>24018826</v>
      </c>
      <c r="V78" s="115">
        <v>0</v>
      </c>
      <c r="W78" s="138">
        <v>39.948074994751536</v>
      </c>
      <c r="X78" s="37">
        <v>38</v>
      </c>
      <c r="Y78" s="5">
        <v>29</v>
      </c>
      <c r="Z78" s="103">
        <f t="shared" si="5"/>
        <v>33.5</v>
      </c>
    </row>
    <row r="79" spans="1:26" s="108" customFormat="1" ht="12" hidden="1" customHeight="1" x14ac:dyDescent="0.2">
      <c r="A79" s="84" t="str">
        <f t="shared" si="4"/>
        <v>Sun</v>
      </c>
      <c r="B79" s="40">
        <v>36905</v>
      </c>
      <c r="C79" s="110">
        <v>4079.3139999999999</v>
      </c>
      <c r="D79" s="110">
        <v>3119.34</v>
      </c>
      <c r="E79" s="111">
        <v>7198.6540000000005</v>
      </c>
      <c r="F79" s="114">
        <v>1182.0390000000007</v>
      </c>
      <c r="G79" s="106"/>
      <c r="H79" s="106"/>
      <c r="I79" s="110">
        <v>672.45600000000002</v>
      </c>
      <c r="J79" s="110">
        <v>452.26799999999997</v>
      </c>
      <c r="K79" s="110">
        <v>2656.636</v>
      </c>
      <c r="L79" s="110">
        <v>856.78200000000004</v>
      </c>
      <c r="M79" s="110">
        <v>980.71100000000001</v>
      </c>
      <c r="N79" s="110">
        <v>849.20899999999995</v>
      </c>
      <c r="O79" s="110">
        <v>61</v>
      </c>
      <c r="P79" s="111">
        <v>7711.1010000000006</v>
      </c>
      <c r="Q79" s="114">
        <v>-399.82100000000003</v>
      </c>
      <c r="R79" s="110">
        <v>-112.626</v>
      </c>
      <c r="S79" s="110">
        <v>-512.447</v>
      </c>
      <c r="T79" s="125">
        <v>16212250</v>
      </c>
      <c r="U79" s="111">
        <f t="shared" si="6"/>
        <v>23906200</v>
      </c>
      <c r="V79" s="115">
        <v>0</v>
      </c>
      <c r="W79" s="138">
        <v>29.275683805284082</v>
      </c>
      <c r="X79" s="37">
        <v>35</v>
      </c>
      <c r="Y79" s="5">
        <v>28</v>
      </c>
      <c r="Z79" s="103">
        <f t="shared" si="5"/>
        <v>31.5</v>
      </c>
    </row>
    <row r="80" spans="1:26" s="108" customFormat="1" ht="12" hidden="1" customHeight="1" x14ac:dyDescent="0.2">
      <c r="A80" s="84" t="str">
        <f t="shared" si="4"/>
        <v>Mon</v>
      </c>
      <c r="B80" s="40">
        <v>36906</v>
      </c>
      <c r="C80" s="110">
        <v>4031.1379999999999</v>
      </c>
      <c r="D80" s="110">
        <v>3152.0529999999999</v>
      </c>
      <c r="E80" s="111">
        <v>7183.1909999999998</v>
      </c>
      <c r="F80" s="114">
        <v>1494.0450000000001</v>
      </c>
      <c r="G80" s="106"/>
      <c r="H80" s="106"/>
      <c r="I80" s="110">
        <v>741.21699999999998</v>
      </c>
      <c r="J80" s="110">
        <v>426.846</v>
      </c>
      <c r="K80" s="110">
        <v>2648.069</v>
      </c>
      <c r="L80" s="110">
        <v>855.87900000000002</v>
      </c>
      <c r="M80" s="110">
        <v>990.202</v>
      </c>
      <c r="N80" s="110">
        <v>848.46799999999996</v>
      </c>
      <c r="O80" s="110">
        <v>61</v>
      </c>
      <c r="P80" s="111">
        <v>8065.7260000000006</v>
      </c>
      <c r="Q80" s="114">
        <v>-468.15699999999998</v>
      </c>
      <c r="R80" s="110">
        <v>-414.37799999999999</v>
      </c>
      <c r="S80" s="110">
        <v>-882.53499999999997</v>
      </c>
      <c r="T80" s="125">
        <v>15744093</v>
      </c>
      <c r="U80" s="111">
        <f t="shared" si="6"/>
        <v>23491822</v>
      </c>
      <c r="V80" s="115">
        <v>0</v>
      </c>
      <c r="W80" s="138">
        <v>25.10438369120126</v>
      </c>
      <c r="X80" s="37">
        <v>32</v>
      </c>
      <c r="Y80" s="5">
        <v>24</v>
      </c>
      <c r="Z80" s="103">
        <f t="shared" si="5"/>
        <v>28</v>
      </c>
    </row>
    <row r="81" spans="1:26" s="108" customFormat="1" ht="12" hidden="1" customHeight="1" x14ac:dyDescent="0.2">
      <c r="A81" s="84" t="str">
        <f t="shared" si="4"/>
        <v>Tue</v>
      </c>
      <c r="B81" s="40">
        <v>36907</v>
      </c>
      <c r="C81" s="110">
        <v>3919.163</v>
      </c>
      <c r="D81" s="110">
        <v>3098.6959999999999</v>
      </c>
      <c r="E81" s="111">
        <v>7017.8590000000004</v>
      </c>
      <c r="F81" s="114">
        <v>1288.4820000000004</v>
      </c>
      <c r="G81" s="106"/>
      <c r="H81" s="106"/>
      <c r="I81" s="110">
        <v>784.202</v>
      </c>
      <c r="J81" s="110">
        <v>444.88099999999997</v>
      </c>
      <c r="K81" s="110">
        <v>2658.0129999999999</v>
      </c>
      <c r="L81" s="110">
        <v>836.39200000000005</v>
      </c>
      <c r="M81" s="110">
        <v>992.66600000000005</v>
      </c>
      <c r="N81" s="110">
        <v>854.18499999999995</v>
      </c>
      <c r="O81" s="110">
        <v>61</v>
      </c>
      <c r="P81" s="111">
        <v>7919.8209999999999</v>
      </c>
      <c r="Q81" s="114">
        <v>-449.42700000000002</v>
      </c>
      <c r="R81" s="110">
        <v>-452.53500000000003</v>
      </c>
      <c r="S81" s="110">
        <v>-901.96199999999999</v>
      </c>
      <c r="T81" s="125">
        <v>15294666</v>
      </c>
      <c r="U81" s="111">
        <f t="shared" si="6"/>
        <v>23039287</v>
      </c>
      <c r="V81" s="115">
        <v>0</v>
      </c>
      <c r="W81" s="138">
        <v>22.374160391568896</v>
      </c>
      <c r="X81" s="37">
        <v>33</v>
      </c>
      <c r="Y81" s="5">
        <v>19</v>
      </c>
      <c r="Z81" s="103">
        <f t="shared" si="5"/>
        <v>26</v>
      </c>
    </row>
    <row r="82" spans="1:26" s="108" customFormat="1" ht="12" hidden="1" customHeight="1" x14ac:dyDescent="0.2">
      <c r="A82" s="84" t="str">
        <f t="shared" si="4"/>
        <v>Wed</v>
      </c>
      <c r="B82" s="40">
        <v>36908</v>
      </c>
      <c r="C82" s="110">
        <v>4120.6559999999999</v>
      </c>
      <c r="D82" s="110">
        <v>3020.9630000000002</v>
      </c>
      <c r="E82" s="111">
        <v>7141.6190000000006</v>
      </c>
      <c r="F82" s="114">
        <v>1822.4090000000012</v>
      </c>
      <c r="G82" s="106"/>
      <c r="H82" s="106"/>
      <c r="I82" s="110">
        <v>812.37800000000004</v>
      </c>
      <c r="J82" s="110">
        <v>472.32100000000003</v>
      </c>
      <c r="K82" s="110">
        <v>2529.9749999999999</v>
      </c>
      <c r="L82" s="110">
        <v>864.36599999999999</v>
      </c>
      <c r="M82" s="110">
        <v>681.745</v>
      </c>
      <c r="N82" s="110">
        <v>835.48</v>
      </c>
      <c r="O82" s="110">
        <v>53</v>
      </c>
      <c r="P82" s="111">
        <v>8071.6740000000009</v>
      </c>
      <c r="Q82" s="114">
        <v>-449.72199999999998</v>
      </c>
      <c r="R82" s="110">
        <v>-480.33300000000003</v>
      </c>
      <c r="S82" s="110">
        <v>-930.05499999999995</v>
      </c>
      <c r="T82" s="125">
        <v>14844944</v>
      </c>
      <c r="U82" s="111">
        <f t="shared" si="6"/>
        <v>22558954</v>
      </c>
      <c r="V82" s="115">
        <v>0</v>
      </c>
      <c r="W82" s="138">
        <v>12.770316890790864</v>
      </c>
      <c r="X82" s="37">
        <v>27</v>
      </c>
      <c r="Y82" s="5">
        <v>16</v>
      </c>
      <c r="Z82" s="103">
        <f t="shared" si="5"/>
        <v>21.5</v>
      </c>
    </row>
    <row r="83" spans="1:26" s="108" customFormat="1" ht="12" hidden="1" customHeight="1" x14ac:dyDescent="0.2">
      <c r="A83" s="84" t="str">
        <f t="shared" si="4"/>
        <v>Thu</v>
      </c>
      <c r="B83" s="40">
        <v>36909</v>
      </c>
      <c r="C83" s="110">
        <v>4056.7559999999999</v>
      </c>
      <c r="D83" s="110">
        <v>2966.348</v>
      </c>
      <c r="E83" s="111">
        <v>7023.1039999999994</v>
      </c>
      <c r="F83" s="114">
        <v>1318.615</v>
      </c>
      <c r="G83" s="106"/>
      <c r="H83" s="106"/>
      <c r="I83" s="110">
        <v>762.33199999999999</v>
      </c>
      <c r="J83" s="110">
        <v>420.17099999999999</v>
      </c>
      <c r="K83" s="110">
        <v>2473.1529999999998</v>
      </c>
      <c r="L83" s="110">
        <v>848.54399999999998</v>
      </c>
      <c r="M83" s="110">
        <v>900.61199999999997</v>
      </c>
      <c r="N83" s="110">
        <v>842.35299999999995</v>
      </c>
      <c r="O83" s="110">
        <v>67</v>
      </c>
      <c r="P83" s="111">
        <v>7632.78</v>
      </c>
      <c r="Q83" s="114">
        <v>-380.71199999999999</v>
      </c>
      <c r="R83" s="110">
        <v>-228.964</v>
      </c>
      <c r="S83" s="110">
        <v>-609.67599999999993</v>
      </c>
      <c r="T83" s="125">
        <v>14464232</v>
      </c>
      <c r="U83" s="111">
        <f t="shared" si="6"/>
        <v>22329990</v>
      </c>
      <c r="V83" s="115">
        <v>0</v>
      </c>
      <c r="W83" s="138">
        <v>16.365820162970817</v>
      </c>
      <c r="X83" s="37">
        <v>31</v>
      </c>
      <c r="Y83" s="5">
        <v>17</v>
      </c>
      <c r="Z83" s="103">
        <f t="shared" si="5"/>
        <v>24</v>
      </c>
    </row>
    <row r="84" spans="1:26" s="108" customFormat="1" ht="12" hidden="1" customHeight="1" x14ac:dyDescent="0.2">
      <c r="A84" s="84" t="str">
        <f t="shared" si="4"/>
        <v>Fri</v>
      </c>
      <c r="B84" s="40">
        <v>36910</v>
      </c>
      <c r="C84" s="110">
        <v>4147.62</v>
      </c>
      <c r="D84" s="110">
        <v>3074.7759999999998</v>
      </c>
      <c r="E84" s="111">
        <v>7222.3959999999997</v>
      </c>
      <c r="F84" s="114">
        <v>1457.88</v>
      </c>
      <c r="G84" s="106"/>
      <c r="H84" s="106"/>
      <c r="I84" s="110">
        <v>704.29200000000003</v>
      </c>
      <c r="J84" s="110">
        <v>434.83300000000003</v>
      </c>
      <c r="K84" s="110">
        <v>2570.8339999999998</v>
      </c>
      <c r="L84" s="110">
        <v>855.44</v>
      </c>
      <c r="M84" s="110">
        <v>906.79399999999998</v>
      </c>
      <c r="N84" s="110">
        <v>843.93100000000004</v>
      </c>
      <c r="O84" s="110">
        <v>57</v>
      </c>
      <c r="P84" s="111">
        <v>7831.0039999999999</v>
      </c>
      <c r="Q84" s="114">
        <v>-386.274</v>
      </c>
      <c r="R84" s="110">
        <v>-222.334</v>
      </c>
      <c r="S84" s="110">
        <v>-608.60799999999995</v>
      </c>
      <c r="T84" s="125">
        <v>14077958</v>
      </c>
      <c r="U84" s="111">
        <f t="shared" si="6"/>
        <v>22107656</v>
      </c>
      <c r="V84" s="115">
        <v>0</v>
      </c>
      <c r="W84" s="138">
        <v>22.818809181772519</v>
      </c>
      <c r="X84" s="37">
        <v>34</v>
      </c>
      <c r="Y84" s="5">
        <v>21</v>
      </c>
      <c r="Z84" s="103">
        <f t="shared" si="5"/>
        <v>27.5</v>
      </c>
    </row>
    <row r="85" spans="1:26" s="108" customFormat="1" ht="12" hidden="1" customHeight="1" x14ac:dyDescent="0.2">
      <c r="A85" s="84" t="str">
        <f t="shared" si="4"/>
        <v>Sat</v>
      </c>
      <c r="B85" s="40">
        <v>36911</v>
      </c>
      <c r="C85" s="110">
        <v>3981.2809999999999</v>
      </c>
      <c r="D85" s="110">
        <v>3115.7049999999999</v>
      </c>
      <c r="E85" s="111">
        <v>7096.9859999999999</v>
      </c>
      <c r="F85" s="114">
        <v>1301.337</v>
      </c>
      <c r="G85" s="106"/>
      <c r="H85" s="106"/>
      <c r="I85" s="110">
        <v>645.96900000000005</v>
      </c>
      <c r="J85" s="110">
        <v>383.74599999999998</v>
      </c>
      <c r="K85" s="110">
        <v>2612.2249999999999</v>
      </c>
      <c r="L85" s="110">
        <v>829.81600000000003</v>
      </c>
      <c r="M85" s="110">
        <v>961.75</v>
      </c>
      <c r="N85" s="110">
        <v>840.94</v>
      </c>
      <c r="O85" s="110">
        <v>64</v>
      </c>
      <c r="P85" s="111">
        <v>7639.7829999999994</v>
      </c>
      <c r="Q85" s="114">
        <v>-370.04399999999998</v>
      </c>
      <c r="R85" s="110">
        <v>-172.75299999999999</v>
      </c>
      <c r="S85" s="110">
        <v>-542.79700000000003</v>
      </c>
      <c r="T85" s="125">
        <v>13707914</v>
      </c>
      <c r="U85" s="111">
        <f t="shared" si="6"/>
        <v>21934903</v>
      </c>
      <c r="V85" s="115">
        <v>0</v>
      </c>
      <c r="W85" s="138">
        <v>25.94421833504175</v>
      </c>
      <c r="X85" s="37">
        <v>36</v>
      </c>
      <c r="Y85" s="5">
        <v>20</v>
      </c>
      <c r="Z85" s="103">
        <f t="shared" si="5"/>
        <v>28</v>
      </c>
    </row>
    <row r="86" spans="1:26" s="108" customFormat="1" ht="12" hidden="1" customHeight="1" x14ac:dyDescent="0.2">
      <c r="A86" s="84" t="str">
        <f t="shared" si="4"/>
        <v>Sun</v>
      </c>
      <c r="B86" s="40">
        <v>36912</v>
      </c>
      <c r="C86" s="110">
        <v>3985.4520000000002</v>
      </c>
      <c r="D86" s="110">
        <v>3121.4870000000001</v>
      </c>
      <c r="E86" s="111">
        <v>7106.9390000000003</v>
      </c>
      <c r="F86" s="114">
        <v>1179.5460000000005</v>
      </c>
      <c r="G86" s="106"/>
      <c r="H86" s="106"/>
      <c r="I86" s="110">
        <v>660.36800000000005</v>
      </c>
      <c r="J86" s="110">
        <v>431.93400000000003</v>
      </c>
      <c r="K86" s="110">
        <v>2612.7399999999998</v>
      </c>
      <c r="L86" s="110">
        <v>855.20699999999999</v>
      </c>
      <c r="M86" s="110">
        <v>962.89</v>
      </c>
      <c r="N86" s="110">
        <v>836.43600000000004</v>
      </c>
      <c r="O86" s="110">
        <v>48</v>
      </c>
      <c r="P86" s="111">
        <v>7587.1210000000001</v>
      </c>
      <c r="Q86" s="114">
        <v>-425.78399999999999</v>
      </c>
      <c r="R86" s="110">
        <v>-54.398000000000003</v>
      </c>
      <c r="S86" s="110">
        <v>-480.18200000000002</v>
      </c>
      <c r="T86" s="125">
        <v>13282130</v>
      </c>
      <c r="U86" s="111">
        <f t="shared" si="6"/>
        <v>21880505</v>
      </c>
      <c r="V86" s="115">
        <v>0</v>
      </c>
      <c r="W86" s="138">
        <v>28.454133334387297</v>
      </c>
      <c r="X86" s="37">
        <v>38</v>
      </c>
      <c r="Y86" s="5">
        <v>20</v>
      </c>
      <c r="Z86" s="103">
        <f t="shared" si="5"/>
        <v>29</v>
      </c>
    </row>
    <row r="87" spans="1:26" s="108" customFormat="1" ht="12" hidden="1" customHeight="1" x14ac:dyDescent="0.2">
      <c r="A87" s="84" t="str">
        <f t="shared" si="4"/>
        <v>Mon</v>
      </c>
      <c r="B87" s="40">
        <v>36913</v>
      </c>
      <c r="C87" s="110">
        <v>3968.2820000000002</v>
      </c>
      <c r="D87" s="110">
        <v>3143.5450000000001</v>
      </c>
      <c r="E87" s="111">
        <v>7111.8270000000002</v>
      </c>
      <c r="F87" s="114">
        <v>1240.922</v>
      </c>
      <c r="G87" s="106"/>
      <c r="H87" s="106"/>
      <c r="I87" s="110">
        <v>676.89599999999996</v>
      </c>
      <c r="J87" s="110">
        <v>412.851</v>
      </c>
      <c r="K87" s="110">
        <v>2668.3209999999999</v>
      </c>
      <c r="L87" s="110">
        <v>847.21900000000005</v>
      </c>
      <c r="M87" s="110">
        <v>898.52</v>
      </c>
      <c r="N87" s="110">
        <v>827.726</v>
      </c>
      <c r="O87" s="110">
        <v>48</v>
      </c>
      <c r="P87" s="111">
        <v>7620.4549999999999</v>
      </c>
      <c r="Q87" s="114">
        <v>-358.37200000000001</v>
      </c>
      <c r="R87" s="110">
        <v>-150.256</v>
      </c>
      <c r="S87" s="110">
        <v>-508.62800000000004</v>
      </c>
      <c r="T87" s="125">
        <v>12923758</v>
      </c>
      <c r="U87" s="111">
        <f t="shared" si="6"/>
        <v>21730249</v>
      </c>
      <c r="V87" s="115">
        <v>0</v>
      </c>
      <c r="W87" s="138">
        <v>32.920650362765713</v>
      </c>
      <c r="X87" s="37">
        <v>36</v>
      </c>
      <c r="Y87" s="5">
        <v>22</v>
      </c>
      <c r="Z87" s="103">
        <f t="shared" si="5"/>
        <v>29</v>
      </c>
    </row>
    <row r="88" spans="1:26" s="108" customFormat="1" ht="12" hidden="1" customHeight="1" x14ac:dyDescent="0.2">
      <c r="A88" s="84" t="str">
        <f t="shared" si="4"/>
        <v>Tue</v>
      </c>
      <c r="B88" s="40">
        <v>36914</v>
      </c>
      <c r="C88" s="110">
        <v>3906.616</v>
      </c>
      <c r="D88" s="110">
        <v>3183.527</v>
      </c>
      <c r="E88" s="111">
        <v>7090.143</v>
      </c>
      <c r="F88" s="114">
        <v>1150.77</v>
      </c>
      <c r="G88" s="106"/>
      <c r="H88" s="106"/>
      <c r="I88" s="110">
        <v>595.9</v>
      </c>
      <c r="J88" s="110">
        <v>455.71100000000001</v>
      </c>
      <c r="K88" s="110">
        <v>2723.6849999999999</v>
      </c>
      <c r="L88" s="110">
        <v>819.69600000000003</v>
      </c>
      <c r="M88" s="110">
        <v>950.64200000000005</v>
      </c>
      <c r="N88" s="110">
        <v>834.25099999999998</v>
      </c>
      <c r="O88" s="110">
        <v>52</v>
      </c>
      <c r="P88" s="111">
        <v>7582.6550000000007</v>
      </c>
      <c r="Q88" s="114">
        <v>-365.84699999999998</v>
      </c>
      <c r="R88" s="110">
        <v>-126.66500000000001</v>
      </c>
      <c r="S88" s="110">
        <v>-492.512</v>
      </c>
      <c r="T88" s="125">
        <v>12557911</v>
      </c>
      <c r="U88" s="111">
        <f t="shared" si="6"/>
        <v>21603584</v>
      </c>
      <c r="V88" s="115">
        <v>-6.2527760746888816E-13</v>
      </c>
      <c r="W88" s="138">
        <v>31.661826148192368</v>
      </c>
      <c r="X88" s="37">
        <v>39</v>
      </c>
      <c r="Y88" s="5">
        <v>27</v>
      </c>
      <c r="Z88" s="103">
        <f t="shared" si="5"/>
        <v>33</v>
      </c>
    </row>
    <row r="89" spans="1:26" s="108" customFormat="1" ht="12" hidden="1" customHeight="1" x14ac:dyDescent="0.2">
      <c r="A89" s="84" t="str">
        <f t="shared" si="4"/>
        <v>Wed</v>
      </c>
      <c r="B89" s="40">
        <v>36915</v>
      </c>
      <c r="C89" s="110">
        <v>3674.2080000000001</v>
      </c>
      <c r="D89" s="110">
        <v>3205.8359999999998</v>
      </c>
      <c r="E89" s="111">
        <v>6880.0439999999999</v>
      </c>
      <c r="F89" s="114">
        <v>1017.7</v>
      </c>
      <c r="G89" s="106"/>
      <c r="H89" s="106"/>
      <c r="I89" s="110">
        <v>576.68299999999999</v>
      </c>
      <c r="J89" s="110">
        <v>376.05200000000002</v>
      </c>
      <c r="K89" s="110">
        <v>2717.127</v>
      </c>
      <c r="L89" s="110">
        <v>828.548</v>
      </c>
      <c r="M89" s="110">
        <v>967.79700000000003</v>
      </c>
      <c r="N89" s="110">
        <v>879.10500000000002</v>
      </c>
      <c r="O89" s="110">
        <v>45</v>
      </c>
      <c r="P89" s="111">
        <v>7408.0119999999997</v>
      </c>
      <c r="Q89" s="114">
        <v>-408.78800000000001</v>
      </c>
      <c r="R89" s="110">
        <v>-119.18</v>
      </c>
      <c r="S89" s="110">
        <v>-527.96800000000007</v>
      </c>
      <c r="T89" s="125">
        <v>12149123</v>
      </c>
      <c r="U89" s="111">
        <f t="shared" si="6"/>
        <v>21484404</v>
      </c>
      <c r="V89" s="115">
        <v>0</v>
      </c>
      <c r="W89" s="138">
        <v>26.533489132605538</v>
      </c>
      <c r="X89" s="37">
        <v>49</v>
      </c>
      <c r="Y89" s="5">
        <v>20</v>
      </c>
      <c r="Z89" s="103">
        <f t="shared" si="5"/>
        <v>34.5</v>
      </c>
    </row>
    <row r="90" spans="1:26" s="108" customFormat="1" ht="12" hidden="1" customHeight="1" x14ac:dyDescent="0.2">
      <c r="A90" s="84" t="str">
        <f t="shared" si="4"/>
        <v>Thu</v>
      </c>
      <c r="B90" s="40">
        <v>36916</v>
      </c>
      <c r="C90" s="110">
        <v>3723.2660000000001</v>
      </c>
      <c r="D90" s="110">
        <v>3147.0839999999998</v>
      </c>
      <c r="E90" s="111">
        <v>6870.35</v>
      </c>
      <c r="F90" s="114">
        <v>1144.0650000000001</v>
      </c>
      <c r="G90" s="106"/>
      <c r="H90" s="106"/>
      <c r="I90" s="110">
        <v>679.97</v>
      </c>
      <c r="J90" s="110">
        <v>470.471</v>
      </c>
      <c r="K90" s="110">
        <v>2662.5149999999999</v>
      </c>
      <c r="L90" s="110">
        <v>822.03399999999999</v>
      </c>
      <c r="M90" s="110">
        <v>726.51599999999996</v>
      </c>
      <c r="N90" s="110">
        <v>825.05</v>
      </c>
      <c r="O90" s="110">
        <v>50</v>
      </c>
      <c r="P90" s="111">
        <v>7380.6209999999992</v>
      </c>
      <c r="Q90" s="114">
        <v>-386.43700000000001</v>
      </c>
      <c r="R90" s="110">
        <v>-123.834</v>
      </c>
      <c r="S90" s="110">
        <v>-510.27100000000002</v>
      </c>
      <c r="T90" s="125">
        <v>11762686</v>
      </c>
      <c r="U90" s="111">
        <f t="shared" si="6"/>
        <v>21360570</v>
      </c>
      <c r="V90" s="115">
        <v>1.1937117960769683E-12</v>
      </c>
      <c r="W90" s="138">
        <v>31.443469717368934</v>
      </c>
      <c r="X90" s="37">
        <v>38</v>
      </c>
      <c r="Y90" s="5">
        <v>26</v>
      </c>
      <c r="Z90" s="103">
        <f t="shared" si="5"/>
        <v>32</v>
      </c>
    </row>
    <row r="91" spans="1:26" s="108" customFormat="1" ht="12" hidden="1" customHeight="1" x14ac:dyDescent="0.2">
      <c r="A91" s="84" t="str">
        <f t="shared" si="4"/>
        <v>Fri</v>
      </c>
      <c r="B91" s="40">
        <v>36917</v>
      </c>
      <c r="C91" s="110">
        <v>4012.364</v>
      </c>
      <c r="D91" s="110">
        <v>3156.4009999999998</v>
      </c>
      <c r="E91" s="111">
        <v>7168.7649999999994</v>
      </c>
      <c r="F91" s="114">
        <v>1482.6280000000006</v>
      </c>
      <c r="G91" s="106"/>
      <c r="H91" s="106"/>
      <c r="I91" s="110">
        <v>657.83600000000001</v>
      </c>
      <c r="J91" s="110">
        <v>464.976</v>
      </c>
      <c r="K91" s="110">
        <v>2669.0509999999999</v>
      </c>
      <c r="L91" s="110">
        <v>835.27700000000004</v>
      </c>
      <c r="M91" s="110">
        <v>669.40499999999997</v>
      </c>
      <c r="N91" s="110">
        <v>836.80200000000002</v>
      </c>
      <c r="O91" s="110">
        <v>59</v>
      </c>
      <c r="P91" s="111">
        <v>7674.9749999999995</v>
      </c>
      <c r="Q91" s="114">
        <v>-360.17500000000001</v>
      </c>
      <c r="R91" s="110">
        <v>-146.035</v>
      </c>
      <c r="S91" s="110">
        <v>-506.21</v>
      </c>
      <c r="T91" s="125">
        <v>11402511</v>
      </c>
      <c r="U91" s="111">
        <f t="shared" si="6"/>
        <v>21214535</v>
      </c>
      <c r="V91" s="115">
        <v>0</v>
      </c>
      <c r="W91" s="138">
        <v>31.13158769021457</v>
      </c>
      <c r="X91" s="37">
        <v>41</v>
      </c>
      <c r="Y91" s="5">
        <v>25</v>
      </c>
      <c r="Z91" s="103">
        <f t="shared" si="5"/>
        <v>33</v>
      </c>
    </row>
    <row r="92" spans="1:26" s="108" customFormat="1" ht="12" hidden="1" customHeight="1" x14ac:dyDescent="0.2">
      <c r="A92" s="84" t="str">
        <f t="shared" si="4"/>
        <v>Sat</v>
      </c>
      <c r="B92" s="40">
        <v>36918</v>
      </c>
      <c r="C92" s="110">
        <v>4098.4369999999999</v>
      </c>
      <c r="D92" s="110">
        <v>3168.4659999999999</v>
      </c>
      <c r="E92" s="111">
        <v>7266.9030000000002</v>
      </c>
      <c r="F92" s="114">
        <v>1473.982</v>
      </c>
      <c r="G92" s="106"/>
      <c r="H92" s="106"/>
      <c r="I92" s="110">
        <v>642.577</v>
      </c>
      <c r="J92" s="110">
        <v>469.25</v>
      </c>
      <c r="K92" s="110">
        <v>2663.596</v>
      </c>
      <c r="L92" s="110">
        <v>817.51400000000001</v>
      </c>
      <c r="M92" s="110">
        <v>960.02700000000004</v>
      </c>
      <c r="N92" s="110">
        <v>817.58600000000001</v>
      </c>
      <c r="O92" s="110">
        <v>43</v>
      </c>
      <c r="P92" s="111">
        <v>7887.5320000000002</v>
      </c>
      <c r="Q92" s="114">
        <v>-330.74799999999999</v>
      </c>
      <c r="R92" s="110">
        <v>-289.88099999999997</v>
      </c>
      <c r="S92" s="110">
        <v>-620.62899999999991</v>
      </c>
      <c r="T92" s="125">
        <v>11071763</v>
      </c>
      <c r="U92" s="111">
        <f t="shared" si="6"/>
        <v>20924654</v>
      </c>
      <c r="V92" s="115">
        <v>0</v>
      </c>
      <c r="W92" s="138">
        <v>26.419760972421813</v>
      </c>
      <c r="X92" s="37">
        <v>39</v>
      </c>
      <c r="Y92" s="5">
        <v>24</v>
      </c>
      <c r="Z92" s="103">
        <f t="shared" si="5"/>
        <v>31.5</v>
      </c>
    </row>
    <row r="93" spans="1:26" s="108" customFormat="1" ht="12" hidden="1" customHeight="1" x14ac:dyDescent="0.2">
      <c r="A93" s="84" t="str">
        <f t="shared" si="4"/>
        <v>Sun</v>
      </c>
      <c r="B93" s="40">
        <v>36919</v>
      </c>
      <c r="C93" s="110">
        <v>4100</v>
      </c>
      <c r="D93" s="110">
        <v>3164.4659999999999</v>
      </c>
      <c r="E93" s="111">
        <f>SUM(C93:D93)</f>
        <v>7264.4660000000003</v>
      </c>
      <c r="F93" s="114">
        <v>1458</v>
      </c>
      <c r="G93" s="106"/>
      <c r="H93" s="106"/>
      <c r="I93" s="110">
        <v>671.12</v>
      </c>
      <c r="J93" s="110">
        <v>465</v>
      </c>
      <c r="K93" s="110">
        <v>2643.877</v>
      </c>
      <c r="L93" s="110">
        <v>815.13300000000004</v>
      </c>
      <c r="M93" s="110">
        <v>869.99900000000002</v>
      </c>
      <c r="N93" s="110">
        <v>840.49400000000003</v>
      </c>
      <c r="O93" s="110">
        <v>52</v>
      </c>
      <c r="P93" s="111">
        <f>SUM(F93:O93)</f>
        <v>7815.6229999999987</v>
      </c>
      <c r="Q93" s="114">
        <v>-336.62599999999998</v>
      </c>
      <c r="R93" s="110">
        <v>-214.529</v>
      </c>
      <c r="S93" s="110">
        <v>-551.15499999999997</v>
      </c>
      <c r="T93" s="125">
        <v>10735137</v>
      </c>
      <c r="U93" s="111">
        <f t="shared" si="6"/>
        <v>20710125</v>
      </c>
      <c r="V93" s="11">
        <f>+E93-P93-S93</f>
        <v>-1.9999999983610905E-3</v>
      </c>
      <c r="W93" s="138">
        <v>24.43810849887975</v>
      </c>
      <c r="X93" s="37">
        <v>36</v>
      </c>
      <c r="Y93" s="5">
        <v>24</v>
      </c>
      <c r="Z93" s="103">
        <f t="shared" si="5"/>
        <v>30</v>
      </c>
    </row>
    <row r="94" spans="1:26" s="108" customFormat="1" ht="12" hidden="1" customHeight="1" x14ac:dyDescent="0.2">
      <c r="A94" s="84" t="str">
        <f t="shared" si="4"/>
        <v>Mon</v>
      </c>
      <c r="B94" s="40">
        <v>36920</v>
      </c>
      <c r="C94" s="110">
        <v>4212.3680000000004</v>
      </c>
      <c r="D94" s="110">
        <v>3133.598</v>
      </c>
      <c r="E94" s="111">
        <v>7345.9660000000003</v>
      </c>
      <c r="F94" s="114">
        <v>1437.8220000000003</v>
      </c>
      <c r="G94" s="106"/>
      <c r="H94" s="106"/>
      <c r="I94" s="110">
        <v>698.101</v>
      </c>
      <c r="J94" s="110">
        <v>465.03699999999998</v>
      </c>
      <c r="K94" s="110">
        <v>2633.877</v>
      </c>
      <c r="L94" s="110">
        <v>812.50599999999997</v>
      </c>
      <c r="M94" s="110">
        <v>900.68499999999995</v>
      </c>
      <c r="N94" s="110">
        <v>848.29899999999998</v>
      </c>
      <c r="O94" s="110">
        <v>52</v>
      </c>
      <c r="P94" s="111">
        <v>7848.3270000000002</v>
      </c>
      <c r="Q94" s="114">
        <v>-410.94600000000003</v>
      </c>
      <c r="R94" s="110">
        <v>-91.415000000000006</v>
      </c>
      <c r="S94" s="110">
        <v>-502.36100000000005</v>
      </c>
      <c r="T94" s="125">
        <v>10324191</v>
      </c>
      <c r="U94" s="111">
        <f t="shared" si="6"/>
        <v>20618710</v>
      </c>
      <c r="V94" s="115">
        <v>0</v>
      </c>
      <c r="W94" s="138">
        <v>24.484022011219501</v>
      </c>
      <c r="X94" s="37">
        <v>36</v>
      </c>
      <c r="Y94" s="5">
        <v>20</v>
      </c>
      <c r="Z94" s="103">
        <f t="shared" si="5"/>
        <v>28</v>
      </c>
    </row>
    <row r="95" spans="1:26" s="108" customFormat="1" ht="12" hidden="1" customHeight="1" x14ac:dyDescent="0.2">
      <c r="A95" s="84" t="str">
        <f t="shared" si="4"/>
        <v>Tue</v>
      </c>
      <c r="B95" s="40">
        <v>36921</v>
      </c>
      <c r="C95" s="110">
        <v>4051.8009999999999</v>
      </c>
      <c r="D95" s="110">
        <v>3186.2040000000002</v>
      </c>
      <c r="E95" s="111">
        <v>7238.0050000000001</v>
      </c>
      <c r="F95" s="114">
        <v>1283.7530000000006</v>
      </c>
      <c r="G95" s="106"/>
      <c r="H95" s="106"/>
      <c r="I95" s="110">
        <v>755.53599999999994</v>
      </c>
      <c r="J95" s="110">
        <v>471.09800000000001</v>
      </c>
      <c r="K95" s="110">
        <v>2659.9229999999998</v>
      </c>
      <c r="L95" s="110">
        <v>814.26099999999997</v>
      </c>
      <c r="M95" s="110">
        <v>907.97500000000002</v>
      </c>
      <c r="N95" s="110">
        <v>848.85199999999998</v>
      </c>
      <c r="O95" s="110">
        <v>77</v>
      </c>
      <c r="P95" s="111">
        <v>7818.3980000000001</v>
      </c>
      <c r="Q95" s="114">
        <v>-443.17200000000003</v>
      </c>
      <c r="R95" s="110">
        <v>-137.221</v>
      </c>
      <c r="S95" s="110">
        <v>-580.39300000000003</v>
      </c>
      <c r="T95" s="125">
        <v>9881019</v>
      </c>
      <c r="U95" s="111">
        <f t="shared" si="6"/>
        <v>20481489</v>
      </c>
      <c r="V95" s="115">
        <v>0</v>
      </c>
      <c r="W95" s="138">
        <v>30.270405701955784</v>
      </c>
      <c r="X95" s="37">
        <v>30</v>
      </c>
      <c r="Y95" s="5">
        <v>19</v>
      </c>
      <c r="Z95" s="103">
        <f t="shared" si="5"/>
        <v>24.5</v>
      </c>
    </row>
    <row r="96" spans="1:26" s="24" customFormat="1" ht="12" hidden="1" customHeight="1" thickBot="1" x14ac:dyDescent="0.25">
      <c r="A96" s="94" t="str">
        <f t="shared" si="4"/>
        <v>Wed</v>
      </c>
      <c r="B96" s="41">
        <v>36922</v>
      </c>
      <c r="C96" s="117">
        <v>4065.018</v>
      </c>
      <c r="D96" s="117">
        <v>3140.8380000000002</v>
      </c>
      <c r="E96" s="118">
        <v>7205.8559999999998</v>
      </c>
      <c r="F96" s="119">
        <v>1448.5169999999998</v>
      </c>
      <c r="G96" s="120"/>
      <c r="H96" s="120"/>
      <c r="I96" s="117">
        <v>730.87699999999995</v>
      </c>
      <c r="J96" s="117">
        <v>456.87400000000002</v>
      </c>
      <c r="K96" s="117">
        <v>2618.5259999999998</v>
      </c>
      <c r="L96" s="117">
        <v>810.53499999999997</v>
      </c>
      <c r="M96" s="117">
        <v>943.45399999999995</v>
      </c>
      <c r="N96" s="117">
        <v>827.48400000000004</v>
      </c>
      <c r="O96" s="117">
        <v>79</v>
      </c>
      <c r="P96" s="118">
        <v>7915.2669999999998</v>
      </c>
      <c r="Q96" s="119">
        <v>-461.00400000000002</v>
      </c>
      <c r="R96" s="117">
        <v>-248.40700000000001</v>
      </c>
      <c r="S96" s="117">
        <v>-709.41100000000006</v>
      </c>
      <c r="T96" s="126">
        <v>9420015</v>
      </c>
      <c r="U96" s="118">
        <f t="shared" si="6"/>
        <v>20233082</v>
      </c>
      <c r="V96" s="116">
        <v>0</v>
      </c>
      <c r="W96" s="139">
        <v>24.395641650204446</v>
      </c>
      <c r="X96" s="55">
        <v>32</v>
      </c>
      <c r="Y96" s="56">
        <v>17</v>
      </c>
      <c r="Z96" s="121">
        <f t="shared" si="5"/>
        <v>24.5</v>
      </c>
    </row>
    <row r="97" spans="1:26" s="108" customFormat="1" ht="12" hidden="1" customHeight="1" x14ac:dyDescent="0.2">
      <c r="A97" s="84" t="str">
        <f t="shared" si="4"/>
        <v>Thu</v>
      </c>
      <c r="B97" s="40">
        <v>36923</v>
      </c>
      <c r="C97" s="110">
        <v>4007.8229999999999</v>
      </c>
      <c r="D97" s="110">
        <v>3035.4630000000002</v>
      </c>
      <c r="E97" s="111">
        <v>7043.2860000000001</v>
      </c>
      <c r="F97" s="114">
        <v>1263.9929999999997</v>
      </c>
      <c r="G97" s="106"/>
      <c r="H97" s="106"/>
      <c r="I97" s="110">
        <v>666.56299999999999</v>
      </c>
      <c r="J97" s="110">
        <v>457.11</v>
      </c>
      <c r="K97" s="110">
        <v>2544.0329999999999</v>
      </c>
      <c r="L97" s="110">
        <v>846.19799999999998</v>
      </c>
      <c r="M97" s="110">
        <v>907.54499999999996</v>
      </c>
      <c r="N97" s="110">
        <v>842.495</v>
      </c>
      <c r="O97" s="110">
        <v>59</v>
      </c>
      <c r="P97" s="111">
        <v>7586.9369999999999</v>
      </c>
      <c r="Q97" s="114">
        <v>-360.23700000000002</v>
      </c>
      <c r="R97" s="110">
        <v>-183.41399999999999</v>
      </c>
      <c r="S97" s="110">
        <v>-543.65100000000007</v>
      </c>
      <c r="T97" s="125">
        <v>9059778</v>
      </c>
      <c r="U97" s="111">
        <f t="shared" si="6"/>
        <v>20049668</v>
      </c>
      <c r="V97" s="115">
        <v>0</v>
      </c>
      <c r="W97" s="138">
        <v>22.225348682630514</v>
      </c>
      <c r="X97" s="37">
        <v>38</v>
      </c>
      <c r="Y97" s="5">
        <v>25</v>
      </c>
      <c r="Z97" s="103">
        <f t="shared" si="5"/>
        <v>31.5</v>
      </c>
    </row>
    <row r="98" spans="1:26" s="108" customFormat="1" ht="12" hidden="1" customHeight="1" x14ac:dyDescent="0.2">
      <c r="A98" s="84" t="str">
        <f t="shared" si="4"/>
        <v>Fri</v>
      </c>
      <c r="B98" s="40">
        <v>36924</v>
      </c>
      <c r="C98" s="110">
        <v>4035.2730000000001</v>
      </c>
      <c r="D98" s="110">
        <v>2960.4569999999999</v>
      </c>
      <c r="E98" s="111">
        <v>6995.73</v>
      </c>
      <c r="F98" s="114">
        <v>1076.7930000000001</v>
      </c>
      <c r="G98" s="106"/>
      <c r="H98" s="106"/>
      <c r="I98" s="110">
        <v>597.81899999999996</v>
      </c>
      <c r="J98" s="110">
        <v>468.76400000000001</v>
      </c>
      <c r="K98" s="110">
        <v>2657.1590000000001</v>
      </c>
      <c r="L98" s="110">
        <v>655.86599999999999</v>
      </c>
      <c r="M98" s="110">
        <v>911.98099999999999</v>
      </c>
      <c r="N98" s="110">
        <v>854.06899999999996</v>
      </c>
      <c r="O98" s="110">
        <v>35</v>
      </c>
      <c r="P98" s="111">
        <v>7257.4509999999991</v>
      </c>
      <c r="Q98" s="114">
        <v>-216.78100000000001</v>
      </c>
      <c r="R98" s="110">
        <v>-44.94</v>
      </c>
      <c r="S98" s="110">
        <v>-261.721</v>
      </c>
      <c r="T98" s="125">
        <v>8842997</v>
      </c>
      <c r="U98" s="111">
        <f t="shared" si="6"/>
        <v>20004728</v>
      </c>
      <c r="V98" s="115">
        <v>4.5474735088646412E-13</v>
      </c>
      <c r="W98" s="138">
        <v>27.565633892014461</v>
      </c>
      <c r="X98" s="37">
        <v>44</v>
      </c>
      <c r="Y98" s="5">
        <v>26</v>
      </c>
      <c r="Z98" s="103">
        <f t="shared" si="5"/>
        <v>35</v>
      </c>
    </row>
    <row r="99" spans="1:26" s="108" customFormat="1" ht="12" hidden="1" customHeight="1" x14ac:dyDescent="0.2">
      <c r="A99" s="84" t="str">
        <f t="shared" si="4"/>
        <v>Sat</v>
      </c>
      <c r="B99" s="40">
        <v>36925</v>
      </c>
      <c r="C99" s="110">
        <v>3986.2840000000001</v>
      </c>
      <c r="D99" s="110">
        <v>3181.152</v>
      </c>
      <c r="E99" s="111">
        <v>7167.4359999999997</v>
      </c>
      <c r="F99" s="114">
        <v>896.48399999999958</v>
      </c>
      <c r="G99" s="106"/>
      <c r="H99" s="106"/>
      <c r="I99" s="110">
        <v>547.36</v>
      </c>
      <c r="J99" s="110">
        <v>469.9</v>
      </c>
      <c r="K99" s="110">
        <v>2668.7539999999999</v>
      </c>
      <c r="L99" s="110">
        <v>836.05</v>
      </c>
      <c r="M99" s="110">
        <v>1009.923</v>
      </c>
      <c r="N99" s="110">
        <v>845</v>
      </c>
      <c r="O99" s="110">
        <v>9</v>
      </c>
      <c r="P99" s="111">
        <v>7282.4709999999995</v>
      </c>
      <c r="Q99" s="114">
        <v>-130.40600000000001</v>
      </c>
      <c r="R99" s="110">
        <v>15.371</v>
      </c>
      <c r="S99" s="110">
        <v>-115.035</v>
      </c>
      <c r="T99" s="125">
        <v>8712591</v>
      </c>
      <c r="U99" s="111">
        <f t="shared" si="6"/>
        <v>20020099</v>
      </c>
      <c r="V99" s="115">
        <v>1.5631940186722204E-13</v>
      </c>
      <c r="W99" s="138">
        <v>38.667536682847199</v>
      </c>
      <c r="X99" s="37">
        <v>44</v>
      </c>
      <c r="Y99" s="5">
        <v>34</v>
      </c>
      <c r="Z99" s="103">
        <f t="shared" si="5"/>
        <v>39</v>
      </c>
    </row>
    <row r="100" spans="1:26" s="108" customFormat="1" ht="12" hidden="1" customHeight="1" x14ac:dyDescent="0.2">
      <c r="A100" s="84" t="str">
        <f t="shared" si="4"/>
        <v>Sun</v>
      </c>
      <c r="B100" s="40">
        <v>36926</v>
      </c>
      <c r="C100" s="110">
        <v>3939.52</v>
      </c>
      <c r="D100" s="110">
        <v>3004.587</v>
      </c>
      <c r="E100" s="111">
        <v>6944.107</v>
      </c>
      <c r="F100" s="114">
        <v>950.0019999999995</v>
      </c>
      <c r="G100" s="106"/>
      <c r="H100" s="106"/>
      <c r="I100" s="110">
        <v>514.303</v>
      </c>
      <c r="J100" s="110">
        <v>465.12099999999998</v>
      </c>
      <c r="K100" s="110">
        <v>2478.08</v>
      </c>
      <c r="L100" s="110">
        <v>834.54499999999996</v>
      </c>
      <c r="M100" s="110">
        <v>1012.889</v>
      </c>
      <c r="N100" s="110">
        <v>806.35900000000004</v>
      </c>
      <c r="O100" s="110">
        <v>9</v>
      </c>
      <c r="P100" s="111">
        <v>7070.299</v>
      </c>
      <c r="Q100" s="114">
        <v>-123.95</v>
      </c>
      <c r="R100" s="110">
        <v>-2.242</v>
      </c>
      <c r="S100" s="110">
        <v>-126.19200000000001</v>
      </c>
      <c r="T100" s="125">
        <v>8588641</v>
      </c>
      <c r="U100" s="111">
        <f t="shared" si="6"/>
        <v>20017857</v>
      </c>
      <c r="V100" s="115">
        <v>0</v>
      </c>
      <c r="W100" s="138">
        <v>32.260713311747423</v>
      </c>
      <c r="X100" s="37">
        <v>53</v>
      </c>
      <c r="Y100" s="5">
        <v>35</v>
      </c>
      <c r="Z100" s="103">
        <f t="shared" si="5"/>
        <v>44</v>
      </c>
    </row>
    <row r="101" spans="1:26" s="108" customFormat="1" ht="12" hidden="1" customHeight="1" x14ac:dyDescent="0.2">
      <c r="A101" s="84" t="str">
        <f t="shared" si="4"/>
        <v>Mon</v>
      </c>
      <c r="B101" s="40">
        <v>36927</v>
      </c>
      <c r="C101" s="110">
        <v>4028.2510000000002</v>
      </c>
      <c r="D101" s="110">
        <v>3182.8440000000001</v>
      </c>
      <c r="E101" s="111">
        <v>7211.0950000000003</v>
      </c>
      <c r="F101" s="114">
        <v>917.76699999999948</v>
      </c>
      <c r="G101" s="106"/>
      <c r="H101" s="106"/>
      <c r="I101" s="110">
        <v>542.66700000000003</v>
      </c>
      <c r="J101" s="110">
        <v>464.32900000000001</v>
      </c>
      <c r="K101" s="110">
        <v>2708.8760000000002</v>
      </c>
      <c r="L101" s="110">
        <v>838.46600000000001</v>
      </c>
      <c r="M101" s="110">
        <v>959.23299999999995</v>
      </c>
      <c r="N101" s="110">
        <v>844.44600000000003</v>
      </c>
      <c r="O101" s="110">
        <v>9</v>
      </c>
      <c r="P101" s="111">
        <v>7284.7840000000006</v>
      </c>
      <c r="Q101" s="114">
        <v>-108.349</v>
      </c>
      <c r="R101" s="110">
        <v>34.659999999999997</v>
      </c>
      <c r="S101" s="110">
        <v>-73.689000000000007</v>
      </c>
      <c r="T101" s="125">
        <v>8480292</v>
      </c>
      <c r="U101" s="111">
        <f t="shared" si="6"/>
        <v>20052517</v>
      </c>
      <c r="V101" s="115">
        <v>-2.9842794901924208E-13</v>
      </c>
      <c r="W101" s="138">
        <v>38.637065153684013</v>
      </c>
      <c r="X101" s="37">
        <v>52</v>
      </c>
      <c r="Y101" s="5">
        <v>30</v>
      </c>
      <c r="Z101" s="103">
        <f t="shared" si="5"/>
        <v>41</v>
      </c>
    </row>
    <row r="102" spans="1:26" s="108" customFormat="1" ht="12" hidden="1" customHeight="1" x14ac:dyDescent="0.2">
      <c r="A102" s="84" t="str">
        <f t="shared" si="4"/>
        <v>Tue</v>
      </c>
      <c r="B102" s="40">
        <v>36928</v>
      </c>
      <c r="C102" s="110">
        <v>3894.5709999999999</v>
      </c>
      <c r="D102" s="110">
        <v>3182.5059999999999</v>
      </c>
      <c r="E102" s="111">
        <v>7077.0769999999993</v>
      </c>
      <c r="F102" s="114">
        <v>921.41199999999924</v>
      </c>
      <c r="G102" s="106"/>
      <c r="H102" s="106"/>
      <c r="I102" s="110">
        <v>651.85799999999995</v>
      </c>
      <c r="J102" s="110">
        <v>483</v>
      </c>
      <c r="K102" s="110">
        <v>2703.7159999999999</v>
      </c>
      <c r="L102" s="110">
        <v>867.79100000000005</v>
      </c>
      <c r="M102" s="110">
        <v>962.27300000000002</v>
      </c>
      <c r="N102" s="110">
        <v>819.34900000000005</v>
      </c>
      <c r="O102" s="110">
        <v>-2</v>
      </c>
      <c r="P102" s="111">
        <v>7407.3989999999994</v>
      </c>
      <c r="Q102" s="114">
        <v>-262.178</v>
      </c>
      <c r="R102" s="110">
        <v>-68.144000000000005</v>
      </c>
      <c r="S102" s="110">
        <v>-330.322</v>
      </c>
      <c r="T102" s="125">
        <v>8218114</v>
      </c>
      <c r="U102" s="111">
        <f t="shared" si="6"/>
        <v>19984373</v>
      </c>
      <c r="V102" s="115">
        <v>0</v>
      </c>
      <c r="W102" s="138">
        <v>39.761273031327335</v>
      </c>
      <c r="X102" s="37">
        <v>40</v>
      </c>
      <c r="Y102" s="5">
        <v>27</v>
      </c>
      <c r="Z102" s="103">
        <f t="shared" si="5"/>
        <v>33.5</v>
      </c>
    </row>
    <row r="103" spans="1:26" s="108" customFormat="1" ht="12" hidden="1" customHeight="1" x14ac:dyDescent="0.2">
      <c r="A103" s="84" t="str">
        <f t="shared" si="4"/>
        <v>Wed</v>
      </c>
      <c r="B103" s="40">
        <v>36929</v>
      </c>
      <c r="C103" s="110">
        <v>3925.5030000000002</v>
      </c>
      <c r="D103" s="110">
        <v>3103.098</v>
      </c>
      <c r="E103" s="111">
        <v>7028.6010000000006</v>
      </c>
      <c r="F103" s="114">
        <v>1188.2070000000008</v>
      </c>
      <c r="G103" s="106"/>
      <c r="H103" s="106"/>
      <c r="I103" s="110">
        <v>764.14200000000005</v>
      </c>
      <c r="J103" s="110">
        <v>483</v>
      </c>
      <c r="K103" s="110">
        <v>2653.268</v>
      </c>
      <c r="L103" s="110">
        <v>804.75599999999997</v>
      </c>
      <c r="M103" s="110">
        <v>918.58100000000002</v>
      </c>
      <c r="N103" s="110">
        <v>836.03399999999999</v>
      </c>
      <c r="O103" s="110">
        <v>1</v>
      </c>
      <c r="P103" s="111">
        <v>7648.9880000000012</v>
      </c>
      <c r="Q103" s="114">
        <v>-224.566</v>
      </c>
      <c r="R103" s="110">
        <v>-395.82100000000003</v>
      </c>
      <c r="S103" s="110">
        <v>-620.38700000000006</v>
      </c>
      <c r="T103" s="125">
        <v>7993548</v>
      </c>
      <c r="U103" s="111">
        <f t="shared" si="6"/>
        <v>19588552</v>
      </c>
      <c r="V103" s="115">
        <v>0</v>
      </c>
      <c r="W103" s="138">
        <v>32.388064802391675</v>
      </c>
      <c r="X103" s="37">
        <v>32</v>
      </c>
      <c r="Y103" s="5">
        <v>22</v>
      </c>
      <c r="Z103" s="103">
        <f t="shared" si="5"/>
        <v>27</v>
      </c>
    </row>
    <row r="104" spans="1:26" s="108" customFormat="1" ht="12" hidden="1" customHeight="1" x14ac:dyDescent="0.2">
      <c r="A104" s="84" t="str">
        <f t="shared" si="4"/>
        <v>Thu</v>
      </c>
      <c r="B104" s="40">
        <v>36930</v>
      </c>
      <c r="C104" s="110">
        <v>3892.7890000000002</v>
      </c>
      <c r="D104" s="110">
        <v>3088.3789999999999</v>
      </c>
      <c r="E104" s="111">
        <v>6981.1679999999997</v>
      </c>
      <c r="F104" s="114">
        <v>1460.2149999999999</v>
      </c>
      <c r="G104" s="106"/>
      <c r="H104" s="106"/>
      <c r="I104" s="110">
        <v>815.69399999999996</v>
      </c>
      <c r="J104" s="110">
        <v>483</v>
      </c>
      <c r="K104" s="110">
        <v>2601.3760000000002</v>
      </c>
      <c r="L104" s="110">
        <v>833.11199999999997</v>
      </c>
      <c r="M104" s="110">
        <v>852.94600000000003</v>
      </c>
      <c r="N104" s="110">
        <v>841.18700000000001</v>
      </c>
      <c r="O104" s="110">
        <v>1</v>
      </c>
      <c r="P104" s="111">
        <v>7888.53</v>
      </c>
      <c r="Q104" s="114">
        <v>-236.565</v>
      </c>
      <c r="R104" s="110">
        <v>-670.79700000000003</v>
      </c>
      <c r="S104" s="110">
        <v>-907.36200000000008</v>
      </c>
      <c r="T104" s="125">
        <v>7756983</v>
      </c>
      <c r="U104" s="111">
        <f t="shared" si="6"/>
        <v>18917755</v>
      </c>
      <c r="V104" s="115">
        <v>0</v>
      </c>
      <c r="W104" s="138">
        <v>18.614622665306758</v>
      </c>
      <c r="X104" s="37">
        <v>24</v>
      </c>
      <c r="Y104" s="5">
        <v>7</v>
      </c>
      <c r="Z104" s="103">
        <f t="shared" si="5"/>
        <v>15.5</v>
      </c>
    </row>
    <row r="105" spans="1:26" s="108" customFormat="1" ht="12" hidden="1" customHeight="1" x14ac:dyDescent="0.2">
      <c r="A105" s="84" t="str">
        <f t="shared" si="4"/>
        <v>Fri</v>
      </c>
      <c r="B105" s="40">
        <v>36931</v>
      </c>
      <c r="C105" s="110">
        <v>3879.991</v>
      </c>
      <c r="D105" s="110">
        <v>3069.7159999999999</v>
      </c>
      <c r="E105" s="111">
        <v>6949.7070000000003</v>
      </c>
      <c r="F105" s="114">
        <v>1691.05</v>
      </c>
      <c r="G105" s="106"/>
      <c r="H105" s="106"/>
      <c r="I105" s="110">
        <v>663.62199999999996</v>
      </c>
      <c r="J105" s="110">
        <v>467</v>
      </c>
      <c r="K105" s="110">
        <v>2584.0030000000002</v>
      </c>
      <c r="L105" s="110">
        <v>823.12199999999996</v>
      </c>
      <c r="M105" s="110">
        <v>827.63699999999994</v>
      </c>
      <c r="N105" s="110">
        <v>863.31899999999996</v>
      </c>
      <c r="O105" s="110">
        <v>9</v>
      </c>
      <c r="P105" s="111">
        <v>7928.7529999999997</v>
      </c>
      <c r="Q105" s="114">
        <v>-288.99599999999998</v>
      </c>
      <c r="R105" s="110">
        <v>-690.05</v>
      </c>
      <c r="S105" s="110">
        <v>-979.04599999999994</v>
      </c>
      <c r="T105" s="125">
        <v>7467987</v>
      </c>
      <c r="U105" s="111">
        <f t="shared" si="6"/>
        <v>18227705</v>
      </c>
      <c r="V105" s="115">
        <v>0</v>
      </c>
      <c r="W105" s="138">
        <v>4.5641311931547515</v>
      </c>
      <c r="X105" s="37">
        <v>28</v>
      </c>
      <c r="Y105" s="5">
        <v>9</v>
      </c>
      <c r="Z105" s="103">
        <f t="shared" si="5"/>
        <v>18.5</v>
      </c>
    </row>
    <row r="106" spans="1:26" s="108" customFormat="1" ht="12" hidden="1" customHeight="1" x14ac:dyDescent="0.2">
      <c r="A106" s="84" t="str">
        <f t="shared" si="4"/>
        <v>Sat</v>
      </c>
      <c r="B106" s="40">
        <v>36932</v>
      </c>
      <c r="C106" s="110">
        <v>3925.7579999999998</v>
      </c>
      <c r="D106" s="110">
        <v>3083.3919999999998</v>
      </c>
      <c r="E106" s="111">
        <v>7009.15</v>
      </c>
      <c r="F106" s="114">
        <v>1579.3180000000002</v>
      </c>
      <c r="G106" s="106"/>
      <c r="H106" s="106"/>
      <c r="I106" s="110">
        <v>588.68899999999996</v>
      </c>
      <c r="J106" s="110">
        <v>482</v>
      </c>
      <c r="K106" s="110">
        <v>2590.808</v>
      </c>
      <c r="L106" s="110">
        <v>845.21299999999997</v>
      </c>
      <c r="M106" s="110">
        <v>814.47199999999998</v>
      </c>
      <c r="N106" s="110">
        <v>876.101</v>
      </c>
      <c r="O106" s="110">
        <v>-1</v>
      </c>
      <c r="P106" s="111">
        <v>7775.6009999999997</v>
      </c>
      <c r="Q106" s="114">
        <v>-195.09299999999999</v>
      </c>
      <c r="R106" s="110">
        <v>-571.35799999999995</v>
      </c>
      <c r="S106" s="110">
        <v>-766.45099999999991</v>
      </c>
      <c r="T106" s="125">
        <v>7272894</v>
      </c>
      <c r="U106" s="111">
        <f t="shared" si="6"/>
        <v>17656347</v>
      </c>
      <c r="V106" s="115">
        <v>0</v>
      </c>
      <c r="W106" s="138">
        <v>11.215551323204984</v>
      </c>
      <c r="X106" s="37">
        <v>40</v>
      </c>
      <c r="Y106" s="5">
        <v>15</v>
      </c>
      <c r="Z106" s="103">
        <f t="shared" si="5"/>
        <v>27.5</v>
      </c>
    </row>
    <row r="107" spans="1:26" s="108" customFormat="1" ht="12" hidden="1" customHeight="1" x14ac:dyDescent="0.2">
      <c r="A107" s="84" t="str">
        <f t="shared" si="4"/>
        <v>Sun</v>
      </c>
      <c r="B107" s="40">
        <v>36933</v>
      </c>
      <c r="C107" s="110">
        <v>3900</v>
      </c>
      <c r="D107" s="110">
        <v>3104.1439999999998</v>
      </c>
      <c r="E107" s="111">
        <f>SUM(C107:D107)</f>
        <v>7004.1440000000002</v>
      </c>
      <c r="F107" s="114">
        <v>1732</v>
      </c>
      <c r="G107" s="106"/>
      <c r="H107" s="106"/>
      <c r="I107" s="110">
        <v>559.87</v>
      </c>
      <c r="J107" s="110">
        <v>491</v>
      </c>
      <c r="K107" s="110">
        <v>2598.299</v>
      </c>
      <c r="L107" s="110">
        <v>850.16800000000001</v>
      </c>
      <c r="M107" s="110">
        <v>318.21600000000001</v>
      </c>
      <c r="N107" s="110">
        <v>860</v>
      </c>
      <c r="O107" s="110">
        <v>-1</v>
      </c>
      <c r="P107" s="111">
        <f>SUM(F107:O107)</f>
        <v>7408.5529999999999</v>
      </c>
      <c r="Q107" s="114">
        <v>-117.916</v>
      </c>
      <c r="R107" s="110">
        <v>-286.61399999999998</v>
      </c>
      <c r="S107" s="110">
        <v>-404.53</v>
      </c>
      <c r="T107" s="125">
        <v>7154978</v>
      </c>
      <c r="U107" s="111">
        <f t="shared" si="6"/>
        <v>17369733</v>
      </c>
      <c r="V107" s="11">
        <f>+E107-P107-S107</f>
        <v>0.12100000000032196</v>
      </c>
      <c r="W107" s="138">
        <v>21.516344974183159</v>
      </c>
      <c r="X107" s="37">
        <v>39</v>
      </c>
      <c r="Y107" s="5">
        <v>20</v>
      </c>
      <c r="Z107" s="103">
        <f t="shared" si="5"/>
        <v>29.5</v>
      </c>
    </row>
    <row r="108" spans="1:26" s="108" customFormat="1" ht="12" hidden="1" customHeight="1" x14ac:dyDescent="0.2">
      <c r="A108" s="84" t="str">
        <f t="shared" ref="A108:A139" si="7">TEXT(B108,"ddd")</f>
        <v>Mon</v>
      </c>
      <c r="B108" s="40">
        <v>36934</v>
      </c>
      <c r="C108" s="110">
        <v>3907.8220000000001</v>
      </c>
      <c r="D108" s="110">
        <v>3019.8449999999998</v>
      </c>
      <c r="E108" s="111">
        <v>6927.6669999999995</v>
      </c>
      <c r="F108" s="114">
        <v>1472.9930000000004</v>
      </c>
      <c r="G108" s="106"/>
      <c r="H108" s="106"/>
      <c r="I108" s="110">
        <v>586.846</v>
      </c>
      <c r="J108" s="110">
        <v>491</v>
      </c>
      <c r="K108" s="110">
        <v>2597.6320000000001</v>
      </c>
      <c r="L108" s="110">
        <v>794.80200000000002</v>
      </c>
      <c r="M108" s="110">
        <v>589.20399999999995</v>
      </c>
      <c r="N108" s="110">
        <v>858.17700000000002</v>
      </c>
      <c r="O108" s="110">
        <v>4.0000000000000001E-3</v>
      </c>
      <c r="P108" s="111">
        <v>7390.6579999999994</v>
      </c>
      <c r="Q108" s="114">
        <v>-210.541</v>
      </c>
      <c r="R108" s="110">
        <v>-252.45</v>
      </c>
      <c r="S108" s="110">
        <v>-462.99099999999999</v>
      </c>
      <c r="T108" s="125">
        <v>6944437</v>
      </c>
      <c r="U108" s="111">
        <f t="shared" si="6"/>
        <v>17117283</v>
      </c>
      <c r="V108" s="115">
        <v>0</v>
      </c>
      <c r="W108" s="138">
        <v>27.998684804293443</v>
      </c>
      <c r="X108" s="37">
        <v>41</v>
      </c>
      <c r="Y108" s="5">
        <v>32</v>
      </c>
      <c r="Z108" s="103">
        <f t="shared" si="5"/>
        <v>36.5</v>
      </c>
    </row>
    <row r="109" spans="1:26" s="108" customFormat="1" ht="12" hidden="1" customHeight="1" x14ac:dyDescent="0.2">
      <c r="A109" s="84" t="str">
        <f t="shared" si="7"/>
        <v>Tue</v>
      </c>
      <c r="B109" s="40">
        <v>36935</v>
      </c>
      <c r="C109" s="110">
        <v>3831.9920000000002</v>
      </c>
      <c r="D109" s="110">
        <v>3140.6680000000001</v>
      </c>
      <c r="E109" s="111">
        <v>6972.66</v>
      </c>
      <c r="F109" s="114">
        <v>1040.5109999999995</v>
      </c>
      <c r="G109" s="106"/>
      <c r="H109" s="106"/>
      <c r="I109" s="110">
        <v>659.57399999999996</v>
      </c>
      <c r="J109" s="110">
        <v>495</v>
      </c>
      <c r="K109" s="110">
        <v>2677.944</v>
      </c>
      <c r="L109" s="110">
        <v>807.99900000000002</v>
      </c>
      <c r="M109" s="110">
        <v>968.024</v>
      </c>
      <c r="N109" s="110">
        <v>845.77800000000002</v>
      </c>
      <c r="O109" s="110">
        <v>4</v>
      </c>
      <c r="P109" s="111">
        <v>7498.83</v>
      </c>
      <c r="Q109" s="114">
        <v>-223.501</v>
      </c>
      <c r="R109" s="110">
        <v>-302.66899999999998</v>
      </c>
      <c r="S109" s="110">
        <v>-526.16999999999996</v>
      </c>
      <c r="T109" s="125">
        <v>6720936</v>
      </c>
      <c r="U109" s="111">
        <f t="shared" si="6"/>
        <v>16814614</v>
      </c>
      <c r="V109" s="115">
        <v>0</v>
      </c>
      <c r="W109" s="138">
        <v>32.384989890174076</v>
      </c>
      <c r="X109" s="37">
        <v>34</v>
      </c>
      <c r="Y109" s="5">
        <v>30</v>
      </c>
      <c r="Z109" s="103">
        <f t="shared" si="5"/>
        <v>32</v>
      </c>
    </row>
    <row r="110" spans="1:26" s="108" customFormat="1" ht="12" hidden="1" customHeight="1" x14ac:dyDescent="0.2">
      <c r="A110" s="84" t="str">
        <f t="shared" si="7"/>
        <v>Wed</v>
      </c>
      <c r="B110" s="40">
        <v>36936</v>
      </c>
      <c r="C110" s="110">
        <v>3846.06</v>
      </c>
      <c r="D110" s="110">
        <v>3124.47</v>
      </c>
      <c r="E110" s="111">
        <v>6970.53</v>
      </c>
      <c r="F110" s="114">
        <v>1143.6509999999994</v>
      </c>
      <c r="G110" s="106"/>
      <c r="H110" s="106"/>
      <c r="I110" s="110">
        <v>723.78399999999999</v>
      </c>
      <c r="J110" s="110">
        <v>517</v>
      </c>
      <c r="K110" s="110">
        <v>2582.3989999999999</v>
      </c>
      <c r="L110" s="110">
        <v>860.35699999999997</v>
      </c>
      <c r="M110" s="110">
        <v>1003.229</v>
      </c>
      <c r="N110" s="110">
        <v>848.40300000000002</v>
      </c>
      <c r="O110" s="110">
        <v>4</v>
      </c>
      <c r="P110" s="111">
        <v>7682.8230000000003</v>
      </c>
      <c r="Q110" s="114">
        <v>-257.28500000000003</v>
      </c>
      <c r="R110" s="110">
        <v>-455.00799999999998</v>
      </c>
      <c r="S110" s="110">
        <v>-712.29300000000001</v>
      </c>
      <c r="T110" s="125">
        <v>6463651</v>
      </c>
      <c r="U110" s="111">
        <f t="shared" si="6"/>
        <v>16359606</v>
      </c>
      <c r="V110" s="115">
        <v>0</v>
      </c>
      <c r="W110" s="138">
        <v>26.746280799979363</v>
      </c>
      <c r="X110" s="37">
        <v>30</v>
      </c>
      <c r="Y110" s="5">
        <v>22</v>
      </c>
      <c r="Z110" s="103">
        <f t="shared" si="5"/>
        <v>26</v>
      </c>
    </row>
    <row r="111" spans="1:26" s="108" customFormat="1" ht="12" hidden="1" customHeight="1" x14ac:dyDescent="0.2">
      <c r="A111" s="84" t="str">
        <f t="shared" si="7"/>
        <v>Thu</v>
      </c>
      <c r="B111" s="40">
        <v>36937</v>
      </c>
      <c r="C111" s="110">
        <v>3849.5590000000002</v>
      </c>
      <c r="D111" s="110">
        <v>3123.9189999999999</v>
      </c>
      <c r="E111" s="111">
        <v>6973.4780000000001</v>
      </c>
      <c r="F111" s="114">
        <v>1077.0919999999996</v>
      </c>
      <c r="G111" s="106"/>
      <c r="H111" s="106"/>
      <c r="I111" s="110">
        <v>660.43</v>
      </c>
      <c r="J111" s="110">
        <v>530</v>
      </c>
      <c r="K111" s="110">
        <v>2622.2820000000002</v>
      </c>
      <c r="L111" s="110">
        <v>837.70100000000002</v>
      </c>
      <c r="M111" s="110">
        <v>787.43700000000001</v>
      </c>
      <c r="N111" s="110">
        <v>853.31299999999999</v>
      </c>
      <c r="O111" s="110">
        <v>5</v>
      </c>
      <c r="P111" s="111">
        <v>7373.2550000000001</v>
      </c>
      <c r="Q111" s="114">
        <v>-185.608</v>
      </c>
      <c r="R111" s="110">
        <v>-214.16900000000001</v>
      </c>
      <c r="S111" s="110">
        <v>-399.77700000000004</v>
      </c>
      <c r="T111" s="125">
        <v>6278043</v>
      </c>
      <c r="U111" s="111">
        <f t="shared" si="6"/>
        <v>16145437</v>
      </c>
      <c r="V111" s="115">
        <v>0</v>
      </c>
      <c r="W111" s="138">
        <v>15.731619983070084</v>
      </c>
      <c r="X111" s="37">
        <v>37</v>
      </c>
      <c r="Y111" s="5">
        <v>17</v>
      </c>
      <c r="Z111" s="103">
        <f t="shared" si="5"/>
        <v>27</v>
      </c>
    </row>
    <row r="112" spans="1:26" s="108" customFormat="1" ht="12" hidden="1" customHeight="1" x14ac:dyDescent="0.2">
      <c r="A112" s="84" t="str">
        <f t="shared" si="7"/>
        <v>Fri</v>
      </c>
      <c r="B112" s="40">
        <v>36938</v>
      </c>
      <c r="C112" s="110">
        <v>3842.09</v>
      </c>
      <c r="D112" s="110">
        <v>3191.14</v>
      </c>
      <c r="E112" s="111">
        <v>7033.23</v>
      </c>
      <c r="F112" s="114">
        <v>1224.79</v>
      </c>
      <c r="G112" s="106"/>
      <c r="H112" s="106"/>
      <c r="I112" s="110">
        <v>609.83600000000001</v>
      </c>
      <c r="J112" s="110">
        <v>506</v>
      </c>
      <c r="K112" s="110">
        <v>2635.752</v>
      </c>
      <c r="L112" s="110">
        <v>842.29300000000001</v>
      </c>
      <c r="M112" s="110">
        <v>791.38</v>
      </c>
      <c r="N112" s="110">
        <v>853.33600000000001</v>
      </c>
      <c r="O112" s="110">
        <v>-1</v>
      </c>
      <c r="P112" s="111">
        <v>7462.3869999999997</v>
      </c>
      <c r="Q112" s="114">
        <v>-49.51</v>
      </c>
      <c r="R112" s="110">
        <v>-379.64699999999999</v>
      </c>
      <c r="S112" s="110">
        <v>-429.15699999999998</v>
      </c>
      <c r="T112" s="125">
        <v>6228533</v>
      </c>
      <c r="U112" s="111">
        <f t="shared" si="6"/>
        <v>15765790</v>
      </c>
      <c r="V112" s="115">
        <v>0</v>
      </c>
      <c r="W112" s="138">
        <v>23.99272701656561</v>
      </c>
      <c r="X112" s="37">
        <v>43</v>
      </c>
      <c r="Y112" s="5">
        <v>26</v>
      </c>
      <c r="Z112" s="103">
        <f t="shared" si="5"/>
        <v>34.5</v>
      </c>
    </row>
    <row r="113" spans="1:26" s="108" customFormat="1" ht="12" hidden="1" customHeight="1" x14ac:dyDescent="0.2">
      <c r="A113" s="84" t="str">
        <f t="shared" si="7"/>
        <v>Sat</v>
      </c>
      <c r="B113" s="40">
        <v>36939</v>
      </c>
      <c r="C113" s="110">
        <v>3866.366</v>
      </c>
      <c r="D113" s="110">
        <v>3135.223</v>
      </c>
      <c r="E113" s="111">
        <v>7001.5889999999999</v>
      </c>
      <c r="F113" s="114">
        <v>894.88799999999969</v>
      </c>
      <c r="G113" s="106"/>
      <c r="H113" s="106"/>
      <c r="I113" s="110">
        <v>565.04600000000005</v>
      </c>
      <c r="J113" s="110">
        <v>500</v>
      </c>
      <c r="K113" s="110">
        <v>2620.8620000000001</v>
      </c>
      <c r="L113" s="110">
        <v>881.88199999999995</v>
      </c>
      <c r="M113" s="110">
        <v>819.05399999999997</v>
      </c>
      <c r="N113" s="110">
        <v>854.44299999999998</v>
      </c>
      <c r="O113" s="110">
        <v>4</v>
      </c>
      <c r="P113" s="111">
        <v>7140.1750000000002</v>
      </c>
      <c r="Q113" s="114">
        <v>-54.802999999999997</v>
      </c>
      <c r="R113" s="110">
        <v>-83.783000000000001</v>
      </c>
      <c r="S113" s="110">
        <v>-138.58600000000001</v>
      </c>
      <c r="T113" s="125">
        <v>6173730</v>
      </c>
      <c r="U113" s="111">
        <f t="shared" si="6"/>
        <v>15682007</v>
      </c>
      <c r="V113" s="115">
        <v>-2.2737367544323206E-13</v>
      </c>
      <c r="W113" s="138">
        <v>25.932726821274041</v>
      </c>
      <c r="X113" s="37">
        <v>45</v>
      </c>
      <c r="Y113" s="5">
        <v>25</v>
      </c>
      <c r="Z113" s="103">
        <f t="shared" si="5"/>
        <v>35</v>
      </c>
    </row>
    <row r="114" spans="1:26" s="108" customFormat="1" ht="12" hidden="1" customHeight="1" x14ac:dyDescent="0.2">
      <c r="A114" s="84" t="str">
        <f t="shared" si="7"/>
        <v>Sun</v>
      </c>
      <c r="B114" s="40">
        <v>36940</v>
      </c>
      <c r="C114" s="110">
        <v>3779.1109999999999</v>
      </c>
      <c r="D114" s="110">
        <v>3150</v>
      </c>
      <c r="E114" s="111">
        <v>6929.1109999999999</v>
      </c>
      <c r="F114" s="114">
        <v>815.602000000001</v>
      </c>
      <c r="G114" s="106"/>
      <c r="H114" s="106"/>
      <c r="I114" s="110">
        <v>487.32299999999998</v>
      </c>
      <c r="J114" s="110">
        <v>502</v>
      </c>
      <c r="K114" s="110">
        <v>2633.165</v>
      </c>
      <c r="L114" s="110">
        <v>885</v>
      </c>
      <c r="M114" s="110">
        <v>800</v>
      </c>
      <c r="N114" s="110">
        <v>842.096</v>
      </c>
      <c r="O114" s="110">
        <v>6</v>
      </c>
      <c r="P114" s="111">
        <v>6971.1859999999997</v>
      </c>
      <c r="Q114" s="114">
        <v>-2.2090000000000001</v>
      </c>
      <c r="R114" s="110">
        <v>-39.866</v>
      </c>
      <c r="S114" s="110">
        <v>-42.075000000000003</v>
      </c>
      <c r="T114" s="125">
        <v>6171521</v>
      </c>
      <c r="U114" s="111">
        <f t="shared" si="6"/>
        <v>15642141</v>
      </c>
      <c r="V114" s="115">
        <v>1.8474111129762605E-13</v>
      </c>
      <c r="W114" s="138">
        <v>34.841723624769578</v>
      </c>
      <c r="X114" s="37">
        <v>55</v>
      </c>
      <c r="Y114" s="5">
        <v>29</v>
      </c>
      <c r="Z114" s="103">
        <f t="shared" si="5"/>
        <v>42</v>
      </c>
    </row>
    <row r="115" spans="1:26" s="108" customFormat="1" ht="12" hidden="1" customHeight="1" x14ac:dyDescent="0.2">
      <c r="A115" s="84" t="str">
        <f t="shared" si="7"/>
        <v>Mon</v>
      </c>
      <c r="B115" s="40">
        <v>36941</v>
      </c>
      <c r="C115" s="110">
        <v>3857.3209999999999</v>
      </c>
      <c r="D115" s="110">
        <v>3094.183</v>
      </c>
      <c r="E115" s="111">
        <v>6951.5039999999999</v>
      </c>
      <c r="F115" s="114">
        <v>736.97200000000043</v>
      </c>
      <c r="G115" s="106"/>
      <c r="H115" s="106"/>
      <c r="I115" s="110">
        <v>482.935</v>
      </c>
      <c r="J115" s="110">
        <v>496</v>
      </c>
      <c r="K115" s="110">
        <v>2539.2820000000002</v>
      </c>
      <c r="L115" s="110">
        <v>894.24599999999998</v>
      </c>
      <c r="M115" s="110">
        <v>808.43600000000004</v>
      </c>
      <c r="N115" s="110">
        <v>842</v>
      </c>
      <c r="O115" s="110">
        <v>7</v>
      </c>
      <c r="P115" s="111">
        <v>6806.8710000000001</v>
      </c>
      <c r="Q115" s="114">
        <v>30.834</v>
      </c>
      <c r="R115" s="110">
        <v>113.79900000000001</v>
      </c>
      <c r="S115" s="110">
        <v>144.63300000000001</v>
      </c>
      <c r="T115" s="125">
        <v>6202355</v>
      </c>
      <c r="U115" s="111">
        <f t="shared" si="6"/>
        <v>15755940</v>
      </c>
      <c r="V115" s="115">
        <v>0</v>
      </c>
      <c r="W115" s="138">
        <v>39.457463171846591</v>
      </c>
      <c r="X115" s="37">
        <v>55</v>
      </c>
      <c r="Y115" s="5">
        <v>38</v>
      </c>
      <c r="Z115" s="103">
        <f t="shared" si="5"/>
        <v>46.5</v>
      </c>
    </row>
    <row r="116" spans="1:26" s="108" customFormat="1" ht="12" hidden="1" customHeight="1" x14ac:dyDescent="0.2">
      <c r="A116" s="84" t="str">
        <f t="shared" si="7"/>
        <v>Tue</v>
      </c>
      <c r="B116" s="40">
        <v>36942</v>
      </c>
      <c r="C116" s="110">
        <v>3835.4720000000002</v>
      </c>
      <c r="D116" s="110">
        <v>3031.2049999999999</v>
      </c>
      <c r="E116" s="111">
        <v>6866.6769999999997</v>
      </c>
      <c r="F116" s="114">
        <v>903.10500000000002</v>
      </c>
      <c r="G116" s="106"/>
      <c r="H116" s="106"/>
      <c r="I116" s="110">
        <v>550.65200000000004</v>
      </c>
      <c r="J116" s="110">
        <v>507</v>
      </c>
      <c r="K116" s="110">
        <v>2547.9349999999999</v>
      </c>
      <c r="L116" s="110">
        <v>820.46199999999999</v>
      </c>
      <c r="M116" s="110">
        <v>818.83299999999997</v>
      </c>
      <c r="N116" s="110">
        <v>843.06799999999998</v>
      </c>
      <c r="O116" s="110">
        <v>3</v>
      </c>
      <c r="P116" s="111">
        <v>6994.0550000000003</v>
      </c>
      <c r="Q116" s="114">
        <v>-70.263000000000005</v>
      </c>
      <c r="R116" s="110">
        <v>-57.115000000000002</v>
      </c>
      <c r="S116" s="110">
        <v>-127.37800000000001</v>
      </c>
      <c r="T116" s="125">
        <v>6132092</v>
      </c>
      <c r="U116" s="111">
        <f t="shared" si="6"/>
        <v>15698825</v>
      </c>
      <c r="V116" s="115">
        <v>-5.9685589803848416E-13</v>
      </c>
      <c r="W116" s="138">
        <v>39.031900063725502</v>
      </c>
      <c r="X116" s="37">
        <v>49</v>
      </c>
      <c r="Y116" s="5">
        <v>34</v>
      </c>
      <c r="Z116" s="103">
        <f t="shared" si="5"/>
        <v>41.5</v>
      </c>
    </row>
    <row r="117" spans="1:26" s="108" customFormat="1" ht="12" hidden="1" customHeight="1" x14ac:dyDescent="0.2">
      <c r="A117" s="84" t="str">
        <f t="shared" si="7"/>
        <v>Wed</v>
      </c>
      <c r="B117" s="40">
        <v>36943</v>
      </c>
      <c r="C117" s="110">
        <v>3779.7539999999999</v>
      </c>
      <c r="D117" s="110">
        <v>3050</v>
      </c>
      <c r="E117" s="111">
        <v>6829.7539999999999</v>
      </c>
      <c r="F117" s="114">
        <v>901.96299999999906</v>
      </c>
      <c r="G117" s="106"/>
      <c r="H117" s="106"/>
      <c r="I117" s="110">
        <v>531.71500000000003</v>
      </c>
      <c r="J117" s="110">
        <v>498</v>
      </c>
      <c r="K117" s="110">
        <v>2530</v>
      </c>
      <c r="L117" s="110">
        <v>837.76099999999997</v>
      </c>
      <c r="M117" s="110">
        <v>804.89400000000001</v>
      </c>
      <c r="N117" s="110">
        <v>844.16099999999994</v>
      </c>
      <c r="O117" s="110">
        <v>11</v>
      </c>
      <c r="P117" s="111">
        <v>6959.4939999999997</v>
      </c>
      <c r="Q117" s="114">
        <v>-74.093999999999994</v>
      </c>
      <c r="R117" s="110">
        <v>-55.646000000000001</v>
      </c>
      <c r="S117" s="110">
        <v>-129.74</v>
      </c>
      <c r="T117" s="125">
        <v>6057998</v>
      </c>
      <c r="U117" s="111">
        <f t="shared" si="6"/>
        <v>15643179</v>
      </c>
      <c r="V117" s="115">
        <v>2.2737367544323206E-13</v>
      </c>
      <c r="W117" s="138">
        <v>37.025551344129092</v>
      </c>
      <c r="X117" s="37">
        <v>51</v>
      </c>
      <c r="Y117" s="5">
        <v>32</v>
      </c>
      <c r="Z117" s="103">
        <f t="shared" si="5"/>
        <v>41.5</v>
      </c>
    </row>
    <row r="118" spans="1:26" s="108" customFormat="1" ht="12" hidden="1" customHeight="1" x14ac:dyDescent="0.2">
      <c r="A118" s="84" t="str">
        <f t="shared" si="7"/>
        <v>Thu</v>
      </c>
      <c r="B118" s="40">
        <v>36944</v>
      </c>
      <c r="C118" s="110">
        <v>3859.096</v>
      </c>
      <c r="D118" s="110">
        <v>3050</v>
      </c>
      <c r="E118" s="111">
        <v>6909.0959999999995</v>
      </c>
      <c r="F118" s="114">
        <v>840.44799999999987</v>
      </c>
      <c r="G118" s="106"/>
      <c r="H118" s="106"/>
      <c r="I118" s="110">
        <v>505.34800000000001</v>
      </c>
      <c r="J118" s="110">
        <v>453</v>
      </c>
      <c r="K118" s="110">
        <v>2530</v>
      </c>
      <c r="L118" s="110">
        <v>865.24099999999999</v>
      </c>
      <c r="M118" s="110">
        <v>838.12599999999998</v>
      </c>
      <c r="N118" s="110">
        <v>843.68499999999995</v>
      </c>
      <c r="O118" s="110">
        <v>1</v>
      </c>
      <c r="P118" s="111">
        <v>6876.848</v>
      </c>
      <c r="Q118" s="114">
        <v>-85.768000000000001</v>
      </c>
      <c r="R118" s="110">
        <v>118.01600000000001</v>
      </c>
      <c r="S118" s="110">
        <v>32.248000000000005</v>
      </c>
      <c r="T118" s="125">
        <v>5972230</v>
      </c>
      <c r="U118" s="111">
        <f t="shared" si="6"/>
        <v>15761195</v>
      </c>
      <c r="V118" s="115">
        <v>-4.1211478674085811E-13</v>
      </c>
      <c r="W118" s="138">
        <v>38.882142236892861</v>
      </c>
      <c r="X118" s="37">
        <v>57</v>
      </c>
      <c r="Y118" s="5">
        <v>35</v>
      </c>
      <c r="Z118" s="103">
        <f t="shared" si="5"/>
        <v>46</v>
      </c>
    </row>
    <row r="119" spans="1:26" s="108" customFormat="1" ht="12" hidden="1" customHeight="1" x14ac:dyDescent="0.2">
      <c r="A119" s="84" t="str">
        <f t="shared" si="7"/>
        <v>Fri</v>
      </c>
      <c r="B119" s="40">
        <v>36945</v>
      </c>
      <c r="C119" s="110">
        <v>3840.5419999999999</v>
      </c>
      <c r="D119" s="110">
        <v>3086.989</v>
      </c>
      <c r="E119" s="111">
        <v>6927.5309999999999</v>
      </c>
      <c r="F119" s="114">
        <v>733.005</v>
      </c>
      <c r="G119" s="106"/>
      <c r="H119" s="106"/>
      <c r="I119" s="110">
        <v>616.399</v>
      </c>
      <c r="J119" s="110">
        <v>475</v>
      </c>
      <c r="K119" s="110">
        <v>2528.915</v>
      </c>
      <c r="L119" s="110">
        <v>868.16200000000003</v>
      </c>
      <c r="M119" s="110">
        <v>880.11300000000006</v>
      </c>
      <c r="N119" s="110">
        <v>847.06100000000004</v>
      </c>
      <c r="O119" s="110">
        <v>9</v>
      </c>
      <c r="P119" s="111">
        <v>6957.6549999999997</v>
      </c>
      <c r="Q119" s="114">
        <v>-116.693</v>
      </c>
      <c r="R119" s="110">
        <v>86.569000000000003</v>
      </c>
      <c r="S119" s="110">
        <v>-30.123999999999995</v>
      </c>
      <c r="T119" s="125">
        <v>5855537</v>
      </c>
      <c r="U119" s="111">
        <f t="shared" si="6"/>
        <v>15847764</v>
      </c>
      <c r="V119" s="115">
        <v>1.9895196601282805E-13</v>
      </c>
      <c r="W119" s="138">
        <v>40.211164005160349</v>
      </c>
      <c r="X119" s="37">
        <v>43</v>
      </c>
      <c r="Y119" s="5">
        <v>32</v>
      </c>
      <c r="Z119" s="103">
        <f t="shared" si="5"/>
        <v>37.5</v>
      </c>
    </row>
    <row r="120" spans="1:26" s="108" customFormat="1" ht="12" hidden="1" customHeight="1" x14ac:dyDescent="0.2">
      <c r="A120" s="84" t="str">
        <f t="shared" si="7"/>
        <v>Sat</v>
      </c>
      <c r="B120" s="40">
        <v>36946</v>
      </c>
      <c r="C120" s="110">
        <v>3901.4870000000001</v>
      </c>
      <c r="D120" s="110">
        <v>3095.7150000000001</v>
      </c>
      <c r="E120" s="111">
        <v>6997.2020000000002</v>
      </c>
      <c r="F120" s="114">
        <v>884.01</v>
      </c>
      <c r="G120" s="106"/>
      <c r="H120" s="106"/>
      <c r="I120" s="110">
        <v>550.96900000000005</v>
      </c>
      <c r="J120" s="110">
        <v>480</v>
      </c>
      <c r="K120" s="110">
        <v>2573.848</v>
      </c>
      <c r="L120" s="110">
        <v>861.14599999999996</v>
      </c>
      <c r="M120" s="110">
        <v>825.37900000000002</v>
      </c>
      <c r="N120" s="110">
        <v>845.61800000000005</v>
      </c>
      <c r="O120" s="110">
        <v>6</v>
      </c>
      <c r="P120" s="111">
        <v>7026.97</v>
      </c>
      <c r="Q120" s="114">
        <v>-95.706999999999994</v>
      </c>
      <c r="R120" s="110">
        <v>65.938999999999993</v>
      </c>
      <c r="S120" s="110">
        <v>-29.768000000000001</v>
      </c>
      <c r="T120" s="125">
        <v>5759830</v>
      </c>
      <c r="U120" s="111">
        <f t="shared" si="6"/>
        <v>15913703</v>
      </c>
      <c r="V120" s="115">
        <v>-2.8421709430404007E-14</v>
      </c>
      <c r="W120" s="138">
        <v>34.175923176947421</v>
      </c>
      <c r="X120" s="37">
        <v>39</v>
      </c>
      <c r="Y120" s="5">
        <v>31</v>
      </c>
      <c r="Z120" s="103">
        <f t="shared" si="5"/>
        <v>35</v>
      </c>
    </row>
    <row r="121" spans="1:26" s="108" customFormat="1" ht="12" hidden="1" customHeight="1" x14ac:dyDescent="0.2">
      <c r="A121" s="84" t="str">
        <f t="shared" si="7"/>
        <v>Sun</v>
      </c>
      <c r="B121" s="40">
        <v>36947</v>
      </c>
      <c r="C121" s="110">
        <v>3908.4969999999998</v>
      </c>
      <c r="D121" s="110">
        <v>3150.9110000000001</v>
      </c>
      <c r="E121" s="111">
        <v>7059.4079999999994</v>
      </c>
      <c r="F121" s="114">
        <v>913.24800000000039</v>
      </c>
      <c r="G121" s="106"/>
      <c r="H121" s="106"/>
      <c r="I121" s="110">
        <v>533.82299999999998</v>
      </c>
      <c r="J121" s="110">
        <v>480</v>
      </c>
      <c r="K121" s="110">
        <v>2618.1039999999998</v>
      </c>
      <c r="L121" s="110">
        <v>872.91800000000001</v>
      </c>
      <c r="M121" s="110">
        <v>831.38300000000004</v>
      </c>
      <c r="N121" s="110">
        <v>848.35199999999998</v>
      </c>
      <c r="O121" s="110">
        <v>5</v>
      </c>
      <c r="P121" s="111">
        <v>7102.8279999999995</v>
      </c>
      <c r="Q121" s="114">
        <v>-105.227</v>
      </c>
      <c r="R121" s="110">
        <v>61.807000000000002</v>
      </c>
      <c r="S121" s="110">
        <v>-43.42</v>
      </c>
      <c r="T121" s="125">
        <v>5654603</v>
      </c>
      <c r="U121" s="111">
        <f t="shared" si="6"/>
        <v>15975510</v>
      </c>
      <c r="V121" s="115">
        <v>-7.1054273576010019E-14</v>
      </c>
      <c r="W121" s="138">
        <v>32.249722813844599</v>
      </c>
      <c r="X121" s="37">
        <v>46</v>
      </c>
      <c r="Y121" s="5">
        <v>32</v>
      </c>
      <c r="Z121" s="103">
        <f t="shared" si="5"/>
        <v>39</v>
      </c>
    </row>
    <row r="122" spans="1:26" s="108" customFormat="1" ht="12" hidden="1" customHeight="1" x14ac:dyDescent="0.2">
      <c r="A122" s="84" t="str">
        <f t="shared" si="7"/>
        <v>Mon</v>
      </c>
      <c r="B122" s="40">
        <v>36948</v>
      </c>
      <c r="C122" s="110">
        <v>3928.3580000000002</v>
      </c>
      <c r="D122" s="110">
        <v>3134.752</v>
      </c>
      <c r="E122" s="111">
        <v>7063.11</v>
      </c>
      <c r="F122" s="114">
        <v>1093.18</v>
      </c>
      <c r="G122" s="106"/>
      <c r="H122" s="106"/>
      <c r="I122" s="110">
        <v>576.46600000000001</v>
      </c>
      <c r="J122" s="110">
        <v>480</v>
      </c>
      <c r="K122" s="110">
        <v>2579.8319999999999</v>
      </c>
      <c r="L122" s="110">
        <v>875.22199999999998</v>
      </c>
      <c r="M122" s="110">
        <v>830.12099999999998</v>
      </c>
      <c r="N122" s="110">
        <v>834.86599999999999</v>
      </c>
      <c r="O122" s="110">
        <v>5</v>
      </c>
      <c r="P122" s="111">
        <v>7274.6869999999999</v>
      </c>
      <c r="Q122" s="114">
        <v>-100.428</v>
      </c>
      <c r="R122" s="110">
        <v>-111.149</v>
      </c>
      <c r="S122" s="110">
        <v>-211.577</v>
      </c>
      <c r="T122" s="125">
        <v>5554175</v>
      </c>
      <c r="U122" s="111">
        <f t="shared" si="6"/>
        <v>15864361</v>
      </c>
      <c r="V122" s="115">
        <v>6.8212102632969618E-13</v>
      </c>
      <c r="W122" s="138">
        <v>38.421557654836576</v>
      </c>
      <c r="X122" s="37">
        <v>45</v>
      </c>
      <c r="Y122" s="5">
        <v>27</v>
      </c>
      <c r="Z122" s="103">
        <f t="shared" si="5"/>
        <v>36</v>
      </c>
    </row>
    <row r="123" spans="1:26" s="108" customFormat="1" ht="12" hidden="1" customHeight="1" x14ac:dyDescent="0.2">
      <c r="A123" s="84" t="str">
        <f t="shared" si="7"/>
        <v>Tue</v>
      </c>
      <c r="B123" s="40">
        <v>36949</v>
      </c>
      <c r="C123" s="110">
        <v>3859.8609999999999</v>
      </c>
      <c r="D123" s="110">
        <v>3119.0650000000001</v>
      </c>
      <c r="E123" s="111">
        <v>6978.9259999999995</v>
      </c>
      <c r="F123" s="114">
        <v>1180.455999999999</v>
      </c>
      <c r="G123" s="106"/>
      <c r="H123" s="106"/>
      <c r="I123" s="110">
        <v>635.83500000000004</v>
      </c>
      <c r="J123" s="110">
        <v>480</v>
      </c>
      <c r="K123" s="110">
        <v>2575.7040000000002</v>
      </c>
      <c r="L123" s="110">
        <v>886.65099999999995</v>
      </c>
      <c r="M123" s="110">
        <v>817.51700000000005</v>
      </c>
      <c r="N123" s="110">
        <v>848.55899999999997</v>
      </c>
      <c r="O123" s="110">
        <v>1</v>
      </c>
      <c r="P123" s="111">
        <v>7425.7219999999998</v>
      </c>
      <c r="Q123" s="114">
        <v>-130.839</v>
      </c>
      <c r="R123" s="110">
        <v>-315.95699999999999</v>
      </c>
      <c r="S123" s="110">
        <v>-446.79599999999999</v>
      </c>
      <c r="T123" s="125">
        <v>5423336</v>
      </c>
      <c r="U123" s="111">
        <f t="shared" si="6"/>
        <v>15548404</v>
      </c>
      <c r="V123" s="115">
        <v>0</v>
      </c>
      <c r="W123" s="138">
        <v>29.085468308014793</v>
      </c>
      <c r="X123" s="37">
        <v>41</v>
      </c>
      <c r="Y123" s="5">
        <v>26</v>
      </c>
      <c r="Z123" s="103">
        <f t="shared" si="5"/>
        <v>33.5</v>
      </c>
    </row>
    <row r="124" spans="1:26" s="24" customFormat="1" ht="12" hidden="1" customHeight="1" thickBot="1" x14ac:dyDescent="0.25">
      <c r="A124" s="94" t="str">
        <f t="shared" si="7"/>
        <v>Wed</v>
      </c>
      <c r="B124" s="41">
        <v>36950</v>
      </c>
      <c r="C124" s="117">
        <v>3884.7579999999998</v>
      </c>
      <c r="D124" s="117">
        <v>3071.3380000000002</v>
      </c>
      <c r="E124" s="118">
        <v>6956.0959999999995</v>
      </c>
      <c r="F124" s="119">
        <v>1020.6110000000001</v>
      </c>
      <c r="G124" s="120"/>
      <c r="H124" s="120"/>
      <c r="I124" s="117">
        <v>650.59900000000005</v>
      </c>
      <c r="J124" s="117">
        <v>480</v>
      </c>
      <c r="K124" s="117">
        <v>2541.451</v>
      </c>
      <c r="L124" s="117">
        <v>876.88599999999997</v>
      </c>
      <c r="M124" s="117">
        <v>968.64400000000001</v>
      </c>
      <c r="N124" s="117">
        <v>849.221</v>
      </c>
      <c r="O124" s="117">
        <v>6</v>
      </c>
      <c r="P124" s="118">
        <v>7393.4119999999994</v>
      </c>
      <c r="Q124" s="119">
        <v>-187.45400000000001</v>
      </c>
      <c r="R124" s="117">
        <v>-249.86199999999999</v>
      </c>
      <c r="S124" s="117">
        <v>-437.31600000000003</v>
      </c>
      <c r="T124" s="126">
        <v>5235882</v>
      </c>
      <c r="U124" s="118">
        <f t="shared" si="6"/>
        <v>15298542</v>
      </c>
      <c r="V124" s="116">
        <v>0</v>
      </c>
      <c r="W124" s="139">
        <v>20.433979709671192</v>
      </c>
      <c r="X124" s="55">
        <v>39</v>
      </c>
      <c r="Y124" s="56">
        <v>24</v>
      </c>
      <c r="Z124" s="121">
        <f t="shared" si="5"/>
        <v>31.5</v>
      </c>
    </row>
    <row r="125" spans="1:26" s="108" customFormat="1" ht="12" hidden="1" customHeight="1" x14ac:dyDescent="0.2">
      <c r="A125" s="84" t="str">
        <f t="shared" si="7"/>
        <v>Thu</v>
      </c>
      <c r="B125" s="40">
        <v>36951</v>
      </c>
      <c r="C125" s="110">
        <v>3714.3119999999999</v>
      </c>
      <c r="D125" s="110">
        <v>3122.3029999999999</v>
      </c>
      <c r="E125" s="111">
        <v>6836.6149999999998</v>
      </c>
      <c r="F125" s="114">
        <v>710.34999999999923</v>
      </c>
      <c r="G125" s="106"/>
      <c r="H125" s="106"/>
      <c r="I125" s="110">
        <v>575</v>
      </c>
      <c r="J125" s="110">
        <v>480</v>
      </c>
      <c r="K125" s="110">
        <v>2567.4699999999998</v>
      </c>
      <c r="L125" s="110">
        <v>859.76700000000005</v>
      </c>
      <c r="M125" s="110">
        <v>949.51800000000003</v>
      </c>
      <c r="N125" s="110">
        <v>851.096</v>
      </c>
      <c r="O125" s="110">
        <v>-7</v>
      </c>
      <c r="P125" s="111">
        <v>6986.201</v>
      </c>
      <c r="Q125" s="114">
        <v>-155.18600000000001</v>
      </c>
      <c r="R125" s="110">
        <v>5.6</v>
      </c>
      <c r="S125" s="110">
        <v>-149.58600000000001</v>
      </c>
      <c r="T125" s="125">
        <v>5080696</v>
      </c>
      <c r="U125" s="111">
        <f t="shared" si="6"/>
        <v>15304142</v>
      </c>
      <c r="V125" s="115">
        <v>-2.2737367544323206E-13</v>
      </c>
      <c r="W125" s="138">
        <v>30.908455799357455</v>
      </c>
      <c r="X125" s="37">
        <v>44</v>
      </c>
      <c r="Y125" s="5">
        <v>28</v>
      </c>
      <c r="Z125" s="103">
        <f t="shared" si="5"/>
        <v>36</v>
      </c>
    </row>
    <row r="126" spans="1:26" s="108" customFormat="1" ht="12" hidden="1" customHeight="1" x14ac:dyDescent="0.2">
      <c r="A126" s="84" t="str">
        <f t="shared" si="7"/>
        <v>Fri</v>
      </c>
      <c r="B126" s="40">
        <v>36952</v>
      </c>
      <c r="C126" s="110">
        <v>3962.9760000000001</v>
      </c>
      <c r="D126" s="110">
        <v>3198.8629999999998</v>
      </c>
      <c r="E126" s="111">
        <v>7161.8389999999999</v>
      </c>
      <c r="F126" s="114">
        <v>865.2639999999999</v>
      </c>
      <c r="G126" s="106"/>
      <c r="H126" s="106"/>
      <c r="I126" s="110">
        <v>542.16200000000003</v>
      </c>
      <c r="J126" s="110">
        <v>500</v>
      </c>
      <c r="K126" s="110">
        <v>2680.2539999999999</v>
      </c>
      <c r="L126" s="110">
        <v>850</v>
      </c>
      <c r="M126" s="110">
        <v>894.54600000000005</v>
      </c>
      <c r="N126" s="110">
        <v>845.726</v>
      </c>
      <c r="O126" s="110">
        <v>-4</v>
      </c>
      <c r="P126" s="111">
        <v>7173.9520000000002</v>
      </c>
      <c r="Q126" s="114">
        <v>6.2670000000000003</v>
      </c>
      <c r="R126" s="110">
        <v>-18.38</v>
      </c>
      <c r="S126" s="110">
        <v>-12.113</v>
      </c>
      <c r="T126" s="125">
        <v>5086963</v>
      </c>
      <c r="U126" s="111">
        <f t="shared" si="6"/>
        <v>15285762</v>
      </c>
      <c r="V126" s="115">
        <v>-2.8421709430404007E-13</v>
      </c>
      <c r="W126" s="138">
        <v>38.9652987809854</v>
      </c>
      <c r="X126" s="37">
        <v>50</v>
      </c>
      <c r="Y126" s="5">
        <v>28</v>
      </c>
      <c r="Z126" s="103">
        <f t="shared" si="5"/>
        <v>39</v>
      </c>
    </row>
    <row r="127" spans="1:26" s="108" customFormat="1" ht="12" hidden="1" customHeight="1" x14ac:dyDescent="0.2">
      <c r="A127" s="84" t="str">
        <f t="shared" si="7"/>
        <v>Sat</v>
      </c>
      <c r="B127" s="40">
        <v>36953</v>
      </c>
      <c r="C127" s="110">
        <v>3869.9520000000002</v>
      </c>
      <c r="D127" s="110">
        <v>3208.9720000000002</v>
      </c>
      <c r="E127" s="111">
        <v>7078.9240000000009</v>
      </c>
      <c r="F127" s="114">
        <v>514.64400000000057</v>
      </c>
      <c r="G127" s="106"/>
      <c r="H127" s="106"/>
      <c r="I127" s="110">
        <v>551.76800000000003</v>
      </c>
      <c r="J127" s="110">
        <v>507</v>
      </c>
      <c r="K127" s="110">
        <v>2664.6179999999999</v>
      </c>
      <c r="L127" s="110">
        <v>850</v>
      </c>
      <c r="M127" s="110">
        <v>1095.5840000000001</v>
      </c>
      <c r="N127" s="110">
        <v>830.85299999999995</v>
      </c>
      <c r="O127" s="110">
        <v>-7</v>
      </c>
      <c r="P127" s="111">
        <v>7007.4670000000006</v>
      </c>
      <c r="Q127" s="114">
        <v>57.761000000000003</v>
      </c>
      <c r="R127" s="110">
        <v>13.696</v>
      </c>
      <c r="S127" s="110">
        <v>71.457000000000008</v>
      </c>
      <c r="T127" s="125">
        <v>5144724</v>
      </c>
      <c r="U127" s="111">
        <f t="shared" si="6"/>
        <v>15299458</v>
      </c>
      <c r="V127" s="115">
        <v>3.2684965844964609E-13</v>
      </c>
      <c r="W127" s="138">
        <v>37.571016848314962</v>
      </c>
      <c r="X127" s="37">
        <v>42</v>
      </c>
      <c r="Y127" s="5">
        <v>31</v>
      </c>
      <c r="Z127" s="103">
        <f t="shared" si="5"/>
        <v>36.5</v>
      </c>
    </row>
    <row r="128" spans="1:26" s="108" customFormat="1" ht="12" hidden="1" customHeight="1" x14ac:dyDescent="0.2">
      <c r="A128" s="84" t="str">
        <f t="shared" si="7"/>
        <v>Sun</v>
      </c>
      <c r="B128" s="40">
        <v>36954</v>
      </c>
      <c r="C128" s="110">
        <v>3874.4810000000002</v>
      </c>
      <c r="D128" s="110">
        <v>3226.2730000000001</v>
      </c>
      <c r="E128" s="111">
        <v>7100.7540000000008</v>
      </c>
      <c r="F128" s="114">
        <v>757.50200000000018</v>
      </c>
      <c r="G128" s="106"/>
      <c r="H128" s="106"/>
      <c r="I128" s="110">
        <v>486.60599999999999</v>
      </c>
      <c r="J128" s="110">
        <v>518</v>
      </c>
      <c r="K128" s="110">
        <v>2699.4540000000002</v>
      </c>
      <c r="L128" s="110">
        <v>850</v>
      </c>
      <c r="M128" s="110">
        <v>1001.755</v>
      </c>
      <c r="N128" s="110">
        <v>824.84</v>
      </c>
      <c r="O128" s="110">
        <v>-7</v>
      </c>
      <c r="P128" s="111">
        <v>7131.1570000000011</v>
      </c>
      <c r="Q128" s="114">
        <v>-0.42899999999999999</v>
      </c>
      <c r="R128" s="110">
        <v>-29.974</v>
      </c>
      <c r="S128" s="110">
        <v>-30.402999999999999</v>
      </c>
      <c r="T128" s="125">
        <v>5144295</v>
      </c>
      <c r="U128" s="111">
        <f t="shared" si="6"/>
        <v>15269484</v>
      </c>
      <c r="V128" s="115">
        <v>-2.4868995751603507E-13</v>
      </c>
      <c r="W128" s="138">
        <v>36.028594986447004</v>
      </c>
      <c r="X128" s="37">
        <v>56</v>
      </c>
      <c r="Y128" s="5">
        <v>28</v>
      </c>
      <c r="Z128" s="103">
        <f t="shared" si="5"/>
        <v>42</v>
      </c>
    </row>
    <row r="129" spans="1:26" s="108" customFormat="1" ht="12" hidden="1" customHeight="1" x14ac:dyDescent="0.2">
      <c r="A129" s="84" t="str">
        <f t="shared" si="7"/>
        <v>Mon</v>
      </c>
      <c r="B129" s="40">
        <v>36955</v>
      </c>
      <c r="C129" s="110">
        <v>3885.7469999999998</v>
      </c>
      <c r="D129" s="110">
        <v>3213.1770000000001</v>
      </c>
      <c r="E129" s="111">
        <v>7098.924</v>
      </c>
      <c r="F129" s="114">
        <v>754.83900000000096</v>
      </c>
      <c r="G129" s="106"/>
      <c r="H129" s="106"/>
      <c r="I129" s="110">
        <v>461.01299999999998</v>
      </c>
      <c r="J129" s="110">
        <v>516</v>
      </c>
      <c r="K129" s="110">
        <v>2672.895</v>
      </c>
      <c r="L129" s="110">
        <v>850</v>
      </c>
      <c r="M129" s="110">
        <v>938.56</v>
      </c>
      <c r="N129" s="110">
        <v>846.40200000000004</v>
      </c>
      <c r="O129" s="110">
        <v>-7</v>
      </c>
      <c r="P129" s="111">
        <v>7032.7089999999998</v>
      </c>
      <c r="Q129" s="114">
        <v>29.149000000000001</v>
      </c>
      <c r="R129" s="110">
        <v>37.066000000000003</v>
      </c>
      <c r="S129" s="110">
        <v>66.215000000000003</v>
      </c>
      <c r="T129" s="125">
        <v>5173444</v>
      </c>
      <c r="U129" s="111">
        <f t="shared" si="6"/>
        <v>15306550</v>
      </c>
      <c r="V129" s="115">
        <v>1.4210854715202004E-13</v>
      </c>
      <c r="W129" s="138">
        <v>40.202114914672705</v>
      </c>
      <c r="X129" s="37">
        <v>59</v>
      </c>
      <c r="Y129" s="5">
        <v>42</v>
      </c>
      <c r="Z129" s="103">
        <f t="shared" si="5"/>
        <v>50.5</v>
      </c>
    </row>
    <row r="130" spans="1:26" s="108" customFormat="1" ht="12" hidden="1" customHeight="1" x14ac:dyDescent="0.2">
      <c r="A130" s="84" t="str">
        <f t="shared" si="7"/>
        <v>Tue</v>
      </c>
      <c r="B130" s="40">
        <v>36956</v>
      </c>
      <c r="C130" s="110">
        <v>3851.1239999999998</v>
      </c>
      <c r="D130" s="110">
        <v>3293.2809999999999</v>
      </c>
      <c r="E130" s="111">
        <v>7144.4049999999997</v>
      </c>
      <c r="F130" s="114">
        <v>448.28199999999958</v>
      </c>
      <c r="G130" s="106"/>
      <c r="H130" s="106"/>
      <c r="I130" s="110">
        <v>419.42099999999999</v>
      </c>
      <c r="J130" s="110">
        <v>473</v>
      </c>
      <c r="K130" s="110">
        <v>2741.6590000000001</v>
      </c>
      <c r="L130" s="110">
        <v>850</v>
      </c>
      <c r="M130" s="110">
        <v>1046.607</v>
      </c>
      <c r="N130" s="110">
        <v>844.24699999999996</v>
      </c>
      <c r="O130" s="110">
        <v>-7</v>
      </c>
      <c r="P130" s="111">
        <v>6816.2159999999994</v>
      </c>
      <c r="Q130" s="114">
        <v>217.86099999999999</v>
      </c>
      <c r="R130" s="110">
        <v>110.328</v>
      </c>
      <c r="S130" s="110">
        <v>328.18899999999996</v>
      </c>
      <c r="T130" s="125">
        <v>5391305</v>
      </c>
      <c r="U130" s="111">
        <f t="shared" si="6"/>
        <v>15416878</v>
      </c>
      <c r="V130" s="115">
        <v>0</v>
      </c>
      <c r="W130" s="138">
        <v>46.711175978393321</v>
      </c>
      <c r="X130" s="37">
        <v>60</v>
      </c>
      <c r="Y130" s="5">
        <v>33</v>
      </c>
      <c r="Z130" s="103">
        <f t="shared" ref="Z130:Z139" si="8">AVERAGE(X130,Y130)</f>
        <v>46.5</v>
      </c>
    </row>
    <row r="131" spans="1:26" s="108" customFormat="1" ht="12" hidden="1" customHeight="1" x14ac:dyDescent="0.2">
      <c r="A131" s="84" t="str">
        <f t="shared" si="7"/>
        <v>Wed</v>
      </c>
      <c r="B131" s="40">
        <v>36957</v>
      </c>
      <c r="C131" s="110">
        <v>3920.3510000000001</v>
      </c>
      <c r="D131" s="110">
        <v>3139.6770000000001</v>
      </c>
      <c r="E131" s="111">
        <v>7060.0280000000002</v>
      </c>
      <c r="F131" s="114">
        <v>599.58100000000036</v>
      </c>
      <c r="G131" s="106"/>
      <c r="H131" s="106"/>
      <c r="I131" s="110">
        <v>440.35</v>
      </c>
      <c r="J131" s="110">
        <v>457</v>
      </c>
      <c r="K131" s="110">
        <v>2686.07</v>
      </c>
      <c r="L131" s="110">
        <v>850</v>
      </c>
      <c r="M131" s="110">
        <v>1042.915</v>
      </c>
      <c r="N131" s="110">
        <v>827.04399999999998</v>
      </c>
      <c r="O131" s="110">
        <v>-7</v>
      </c>
      <c r="P131" s="111">
        <v>6895.96</v>
      </c>
      <c r="Q131" s="114">
        <v>74.66</v>
      </c>
      <c r="R131" s="110">
        <v>89.408000000000001</v>
      </c>
      <c r="S131" s="110">
        <v>164.06799999999998</v>
      </c>
      <c r="T131" s="125">
        <v>5465965</v>
      </c>
      <c r="U131" s="111">
        <f t="shared" si="6"/>
        <v>15506286</v>
      </c>
      <c r="V131" s="115">
        <v>2.2737367544323206E-13</v>
      </c>
      <c r="W131" s="138">
        <v>45.473534040366317</v>
      </c>
      <c r="X131" s="37">
        <v>58</v>
      </c>
      <c r="Y131" s="5">
        <v>31</v>
      </c>
      <c r="Z131" s="103">
        <f t="shared" si="8"/>
        <v>44.5</v>
      </c>
    </row>
    <row r="132" spans="1:26" s="108" customFormat="1" ht="12" hidden="1" customHeight="1" x14ac:dyDescent="0.2">
      <c r="A132" s="84" t="str">
        <f t="shared" si="7"/>
        <v>Thu</v>
      </c>
      <c r="B132" s="40">
        <v>36958</v>
      </c>
      <c r="C132" s="110">
        <v>3911.9430000000002</v>
      </c>
      <c r="D132" s="110">
        <v>3144.5059999999999</v>
      </c>
      <c r="E132" s="111">
        <v>7056.4490000000005</v>
      </c>
      <c r="F132" s="114">
        <v>651.56400000000042</v>
      </c>
      <c r="G132" s="106"/>
      <c r="H132" s="106"/>
      <c r="I132" s="110">
        <v>431.91500000000002</v>
      </c>
      <c r="J132" s="110">
        <v>485</v>
      </c>
      <c r="K132" s="110">
        <v>2620.9189999999999</v>
      </c>
      <c r="L132" s="110">
        <v>852.30100000000004</v>
      </c>
      <c r="M132" s="110">
        <v>1156.2660000000001</v>
      </c>
      <c r="N132" s="110">
        <v>830.97</v>
      </c>
      <c r="O132" s="110">
        <v>-5</v>
      </c>
      <c r="P132" s="111">
        <v>7023.9350000000004</v>
      </c>
      <c r="Q132" s="114">
        <v>-22.021000000000001</v>
      </c>
      <c r="R132" s="110">
        <v>54.534999999999997</v>
      </c>
      <c r="S132" s="110">
        <v>32.513999999999996</v>
      </c>
      <c r="T132" s="125">
        <v>5443944</v>
      </c>
      <c r="U132" s="111">
        <f t="shared" si="6"/>
        <v>15560821</v>
      </c>
      <c r="V132" s="115">
        <v>1.2789769243681803E-13</v>
      </c>
      <c r="W132" s="138">
        <v>43.488449898762255</v>
      </c>
      <c r="X132" s="37">
        <v>57</v>
      </c>
      <c r="Y132" s="5">
        <v>32</v>
      </c>
      <c r="Z132" s="103">
        <f t="shared" si="8"/>
        <v>44.5</v>
      </c>
    </row>
    <row r="133" spans="1:26" s="108" customFormat="1" ht="12" hidden="1" customHeight="1" x14ac:dyDescent="0.2">
      <c r="A133" s="84" t="str">
        <f t="shared" si="7"/>
        <v>Fri</v>
      </c>
      <c r="B133" s="40">
        <v>36959</v>
      </c>
      <c r="C133" s="110">
        <v>3897.9940000000001</v>
      </c>
      <c r="D133" s="110">
        <v>3158.9189999999999</v>
      </c>
      <c r="E133" s="111">
        <v>7056.9130000000005</v>
      </c>
      <c r="F133" s="114">
        <v>507.60600000000028</v>
      </c>
      <c r="G133" s="106"/>
      <c r="H133" s="106"/>
      <c r="I133" s="110">
        <v>460.86599999999999</v>
      </c>
      <c r="J133" s="110">
        <v>494</v>
      </c>
      <c r="K133" s="110">
        <v>2598.335</v>
      </c>
      <c r="L133" s="110">
        <v>865.78300000000002</v>
      </c>
      <c r="M133" s="110">
        <v>1205.433</v>
      </c>
      <c r="N133" s="110">
        <v>846.82500000000005</v>
      </c>
      <c r="O133" s="110">
        <v>-4</v>
      </c>
      <c r="P133" s="111">
        <v>6974.8480000000009</v>
      </c>
      <c r="Q133" s="114">
        <v>-19.594999999999999</v>
      </c>
      <c r="R133" s="110">
        <v>101.66</v>
      </c>
      <c r="S133" s="110">
        <v>82.064999999999998</v>
      </c>
      <c r="T133" s="125">
        <v>5424349</v>
      </c>
      <c r="U133" s="111">
        <f t="shared" si="6"/>
        <v>15662481</v>
      </c>
      <c r="V133" s="115">
        <v>-3.979039320256561E-13</v>
      </c>
      <c r="W133" s="138">
        <v>45.8669421595202</v>
      </c>
      <c r="X133" s="37">
        <v>57</v>
      </c>
      <c r="Y133" s="5">
        <v>39</v>
      </c>
      <c r="Z133" s="103">
        <f t="shared" si="8"/>
        <v>48</v>
      </c>
    </row>
    <row r="134" spans="1:26" s="108" customFormat="1" ht="12" hidden="1" customHeight="1" x14ac:dyDescent="0.2">
      <c r="A134" s="84" t="str">
        <f t="shared" si="7"/>
        <v>Sat</v>
      </c>
      <c r="B134" s="40">
        <v>36960</v>
      </c>
      <c r="C134" s="110">
        <v>3934.4079999999999</v>
      </c>
      <c r="D134" s="110">
        <v>3173.6779999999999</v>
      </c>
      <c r="E134" s="111">
        <v>7108.0859999999993</v>
      </c>
      <c r="F134" s="114">
        <v>1051.5719999999997</v>
      </c>
      <c r="G134" s="106"/>
      <c r="H134" s="106"/>
      <c r="I134" s="110">
        <v>470.35599999999999</v>
      </c>
      <c r="J134" s="110">
        <v>476</v>
      </c>
      <c r="K134" s="110">
        <v>2604.402</v>
      </c>
      <c r="L134" s="110">
        <v>846.14700000000005</v>
      </c>
      <c r="M134" s="110">
        <v>995.50599999999997</v>
      </c>
      <c r="N134" s="110">
        <v>836.65</v>
      </c>
      <c r="O134" s="110">
        <v>-7</v>
      </c>
      <c r="P134" s="111">
        <v>7273.6329999999998</v>
      </c>
      <c r="Q134" s="114">
        <v>42.472999999999999</v>
      </c>
      <c r="R134" s="110">
        <v>-208.02</v>
      </c>
      <c r="S134" s="110">
        <v>-165.54700000000003</v>
      </c>
      <c r="T134" s="125">
        <v>5466822</v>
      </c>
      <c r="U134" s="111">
        <f t="shared" si="6"/>
        <v>15454461</v>
      </c>
      <c r="V134" s="115">
        <v>-4.5474735088646412E-13</v>
      </c>
      <c r="W134" s="138">
        <v>46.398782240835892</v>
      </c>
      <c r="X134" s="37">
        <v>49</v>
      </c>
      <c r="Y134" s="5">
        <v>41</v>
      </c>
      <c r="Z134" s="103">
        <f t="shared" si="8"/>
        <v>45</v>
      </c>
    </row>
    <row r="135" spans="1:26" s="108" customFormat="1" ht="12" hidden="1" customHeight="1" x14ac:dyDescent="0.2">
      <c r="A135" s="84" t="str">
        <f t="shared" si="7"/>
        <v>Sun</v>
      </c>
      <c r="B135" s="40">
        <v>36961</v>
      </c>
      <c r="C135" s="110">
        <v>3865.788</v>
      </c>
      <c r="D135" s="110">
        <v>3143.1570000000002</v>
      </c>
      <c r="E135" s="111">
        <v>7008.9449999999997</v>
      </c>
      <c r="F135" s="114">
        <v>1013.1569999999999</v>
      </c>
      <c r="G135" s="106"/>
      <c r="H135" s="106"/>
      <c r="I135" s="110">
        <v>571.76199999999994</v>
      </c>
      <c r="J135" s="110">
        <v>487</v>
      </c>
      <c r="K135" s="110">
        <v>2567.835</v>
      </c>
      <c r="L135" s="110">
        <v>845.51800000000003</v>
      </c>
      <c r="M135" s="110">
        <v>1095.451</v>
      </c>
      <c r="N135" s="110">
        <v>833.03099999999995</v>
      </c>
      <c r="O135" s="110">
        <v>-7</v>
      </c>
      <c r="P135" s="111">
        <v>7406.7539999999999</v>
      </c>
      <c r="Q135" s="114">
        <v>-115.196</v>
      </c>
      <c r="R135" s="110">
        <v>-282.613</v>
      </c>
      <c r="S135" s="110">
        <v>-397.80899999999997</v>
      </c>
      <c r="T135" s="125">
        <v>5351626</v>
      </c>
      <c r="U135" s="111">
        <f t="shared" ref="U135:U198" si="9">+U134+(R135*1000)</f>
        <v>15171848</v>
      </c>
      <c r="V135" s="115">
        <v>0</v>
      </c>
      <c r="W135" s="138">
        <v>30.337405704978149</v>
      </c>
      <c r="X135" s="37">
        <v>43</v>
      </c>
      <c r="Y135" s="5">
        <v>30</v>
      </c>
      <c r="Z135" s="103">
        <f t="shared" si="8"/>
        <v>36.5</v>
      </c>
    </row>
    <row r="136" spans="1:26" s="108" customFormat="1" ht="12" hidden="1" customHeight="1" x14ac:dyDescent="0.2">
      <c r="A136" s="84" t="str">
        <f t="shared" si="7"/>
        <v>Mon</v>
      </c>
      <c r="B136" s="40">
        <v>36962</v>
      </c>
      <c r="C136" s="110">
        <v>3909.7750000000001</v>
      </c>
      <c r="D136" s="110">
        <v>3123.096</v>
      </c>
      <c r="E136" s="111">
        <v>7032.8710000000001</v>
      </c>
      <c r="F136" s="114">
        <v>915.68299999999954</v>
      </c>
      <c r="G136" s="106"/>
      <c r="H136" s="106"/>
      <c r="I136" s="110">
        <v>538.96400000000006</v>
      </c>
      <c r="J136" s="110">
        <v>486</v>
      </c>
      <c r="K136" s="110">
        <v>2564.0210000000002</v>
      </c>
      <c r="L136" s="110">
        <v>847.12699999999995</v>
      </c>
      <c r="M136" s="110">
        <v>1090.2280000000001</v>
      </c>
      <c r="N136" s="110">
        <v>834.71600000000001</v>
      </c>
      <c r="O136" s="110">
        <v>-7</v>
      </c>
      <c r="P136" s="111">
        <v>7269.7389999999996</v>
      </c>
      <c r="Q136" s="114">
        <v>-76.441999999999993</v>
      </c>
      <c r="R136" s="110">
        <v>-160.42599999999999</v>
      </c>
      <c r="S136" s="110">
        <v>-236.86799999999999</v>
      </c>
      <c r="T136" s="125">
        <v>5275184</v>
      </c>
      <c r="U136" s="111">
        <f t="shared" si="9"/>
        <v>15011422</v>
      </c>
      <c r="V136" s="115">
        <v>5.1159076974727213E-13</v>
      </c>
      <c r="W136" s="138">
        <v>27.280441479835805</v>
      </c>
      <c r="X136" s="37">
        <v>47</v>
      </c>
      <c r="Y136" s="5">
        <v>28</v>
      </c>
      <c r="Z136" s="103">
        <f t="shared" si="8"/>
        <v>37.5</v>
      </c>
    </row>
    <row r="137" spans="1:26" s="108" customFormat="1" ht="12" hidden="1" customHeight="1" x14ac:dyDescent="0.2">
      <c r="A137" s="84" t="str">
        <f t="shared" si="7"/>
        <v>Tue</v>
      </c>
      <c r="B137" s="40">
        <v>36963</v>
      </c>
      <c r="C137" s="110">
        <v>3908.2950000000001</v>
      </c>
      <c r="D137" s="110">
        <v>3142.3910000000001</v>
      </c>
      <c r="E137" s="111">
        <v>7050.6859999999997</v>
      </c>
      <c r="F137" s="114">
        <v>809.37099999999975</v>
      </c>
      <c r="G137" s="106"/>
      <c r="H137" s="106"/>
      <c r="I137" s="110">
        <v>453.20699999999999</v>
      </c>
      <c r="J137" s="110">
        <v>479</v>
      </c>
      <c r="K137" s="110">
        <v>2596.355</v>
      </c>
      <c r="L137" s="110">
        <v>816.49300000000005</v>
      </c>
      <c r="M137" s="110">
        <v>1063.3489999999999</v>
      </c>
      <c r="N137" s="110">
        <v>836.83699999999999</v>
      </c>
      <c r="O137" s="110">
        <v>-6</v>
      </c>
      <c r="P137" s="111">
        <v>7048.6120000000001</v>
      </c>
      <c r="Q137" s="114">
        <v>15.577</v>
      </c>
      <c r="R137" s="110">
        <v>-13.503</v>
      </c>
      <c r="S137" s="110">
        <v>2.0739999999999998</v>
      </c>
      <c r="T137" s="125">
        <v>5290761</v>
      </c>
      <c r="U137" s="111">
        <f t="shared" si="9"/>
        <v>14997919</v>
      </c>
      <c r="V137" s="115">
        <v>-3.8546943414985435E-13</v>
      </c>
      <c r="W137" s="138">
        <v>38.384769257201562</v>
      </c>
      <c r="X137" s="37">
        <v>54</v>
      </c>
      <c r="Y137" s="5">
        <v>39</v>
      </c>
      <c r="Z137" s="103">
        <f t="shared" si="8"/>
        <v>46.5</v>
      </c>
    </row>
    <row r="138" spans="1:26" s="108" customFormat="1" ht="12" hidden="1" customHeight="1" x14ac:dyDescent="0.2">
      <c r="A138" s="84" t="str">
        <f t="shared" si="7"/>
        <v>Wed</v>
      </c>
      <c r="B138" s="40">
        <v>36964</v>
      </c>
      <c r="C138" s="110">
        <v>3897.37</v>
      </c>
      <c r="D138" s="110">
        <v>3158.3589999999999</v>
      </c>
      <c r="E138" s="111">
        <v>7055.7289999999994</v>
      </c>
      <c r="F138" s="114">
        <v>1096.9609999999993</v>
      </c>
      <c r="G138" s="106"/>
      <c r="H138" s="106"/>
      <c r="I138" s="110">
        <v>607.053</v>
      </c>
      <c r="J138" s="110">
        <v>498</v>
      </c>
      <c r="K138" s="110">
        <v>2658.0230000000001</v>
      </c>
      <c r="L138" s="110">
        <v>808.51</v>
      </c>
      <c r="M138" s="110">
        <v>1044.038</v>
      </c>
      <c r="N138" s="110">
        <v>836.755</v>
      </c>
      <c r="O138" s="110">
        <v>-6</v>
      </c>
      <c r="P138" s="111">
        <v>7543.34</v>
      </c>
      <c r="Q138" s="114">
        <v>-179.048</v>
      </c>
      <c r="R138" s="110">
        <v>-308.56299999999999</v>
      </c>
      <c r="S138" s="110">
        <v>-487.61099999999999</v>
      </c>
      <c r="T138" s="125">
        <v>5111713</v>
      </c>
      <c r="U138" s="111">
        <f t="shared" si="9"/>
        <v>14689356</v>
      </c>
      <c r="V138" s="115">
        <v>0</v>
      </c>
      <c r="W138" s="138">
        <v>41.501458990747139</v>
      </c>
      <c r="X138" s="37">
        <v>50</v>
      </c>
      <c r="Y138" s="5">
        <v>31</v>
      </c>
      <c r="Z138" s="103">
        <f t="shared" si="8"/>
        <v>40.5</v>
      </c>
    </row>
    <row r="139" spans="1:26" s="108" customFormat="1" ht="12" hidden="1" customHeight="1" x14ac:dyDescent="0.2">
      <c r="A139" s="84" t="str">
        <f t="shared" si="7"/>
        <v>Thu</v>
      </c>
      <c r="B139" s="40">
        <v>36965</v>
      </c>
      <c r="C139" s="110">
        <v>3865.8339999999998</v>
      </c>
      <c r="D139" s="110">
        <v>3134.3649999999998</v>
      </c>
      <c r="E139" s="111">
        <v>7000.1989999999996</v>
      </c>
      <c r="F139" s="114">
        <v>1142.2509999999995</v>
      </c>
      <c r="G139" s="106"/>
      <c r="H139" s="106"/>
      <c r="I139" s="110">
        <v>504.36599999999999</v>
      </c>
      <c r="J139" s="110">
        <v>523</v>
      </c>
      <c r="K139" s="110">
        <v>2590.3429999999998</v>
      </c>
      <c r="L139" s="110">
        <v>829.16099999999994</v>
      </c>
      <c r="M139" s="110">
        <v>961.82</v>
      </c>
      <c r="N139" s="110">
        <v>821.96199999999999</v>
      </c>
      <c r="O139" s="110">
        <v>-7</v>
      </c>
      <c r="P139" s="111">
        <v>7365.9029999999993</v>
      </c>
      <c r="Q139" s="114">
        <v>-43.204999999999998</v>
      </c>
      <c r="R139" s="110">
        <v>-322.49900000000002</v>
      </c>
      <c r="S139" s="110">
        <v>-365.70400000000001</v>
      </c>
      <c r="T139" s="125">
        <v>5068508</v>
      </c>
      <c r="U139" s="111">
        <f t="shared" si="9"/>
        <v>14366857</v>
      </c>
      <c r="V139" s="115">
        <v>0</v>
      </c>
      <c r="W139" s="138">
        <v>38.601146384746244</v>
      </c>
      <c r="X139" s="37">
        <v>49</v>
      </c>
      <c r="Y139" s="5">
        <v>28</v>
      </c>
      <c r="Z139" s="103">
        <f t="shared" si="8"/>
        <v>38.5</v>
      </c>
    </row>
    <row r="140" spans="1:26" hidden="1" x14ac:dyDescent="0.2">
      <c r="A140" s="84" t="str">
        <f>TEXT(B140,"ddd")</f>
        <v>Fri</v>
      </c>
      <c r="B140" s="40">
        <v>36966</v>
      </c>
      <c r="C140" s="8">
        <v>4115.1409999999996</v>
      </c>
      <c r="D140" s="7">
        <v>3131.3710000000001</v>
      </c>
      <c r="E140" s="13">
        <v>7246.5119999999997</v>
      </c>
      <c r="F140" s="12">
        <v>1284.125</v>
      </c>
      <c r="G140" s="123"/>
      <c r="H140" s="123"/>
      <c r="I140" s="7">
        <v>589.77099999999996</v>
      </c>
      <c r="J140" s="7">
        <v>520.25800000000004</v>
      </c>
      <c r="K140" s="7">
        <v>2530.2919999999999</v>
      </c>
      <c r="L140" s="7">
        <v>841.06200000000001</v>
      </c>
      <c r="M140" s="7">
        <v>959.46699999999998</v>
      </c>
      <c r="N140" s="7">
        <v>833.68499999999995</v>
      </c>
      <c r="O140" s="7">
        <v>-7</v>
      </c>
      <c r="P140" s="111">
        <v>7551.66</v>
      </c>
      <c r="Q140" s="12">
        <v>-53.097999999999999</v>
      </c>
      <c r="R140" s="7">
        <v>-252.05</v>
      </c>
      <c r="S140" s="7">
        <v>-305.14800000000002</v>
      </c>
      <c r="T140" s="8">
        <v>5015410</v>
      </c>
      <c r="U140" s="111">
        <f t="shared" si="9"/>
        <v>14114807</v>
      </c>
      <c r="V140" s="115">
        <v>0</v>
      </c>
      <c r="W140" s="138">
        <v>31.657847198763346</v>
      </c>
      <c r="X140" s="99">
        <v>46</v>
      </c>
      <c r="Y140" s="100">
        <v>32</v>
      </c>
      <c r="Z140" s="103">
        <f>AVERAGE(X140,Y140)</f>
        <v>39</v>
      </c>
    </row>
    <row r="141" spans="1:26" hidden="1" x14ac:dyDescent="0.2">
      <c r="A141" s="84" t="str">
        <f t="shared" ref="A141:A204" si="10">TEXT(B141,"ddd")</f>
        <v>Sat</v>
      </c>
      <c r="B141" s="40">
        <v>36967</v>
      </c>
      <c r="C141" s="8">
        <v>3873.0320000000002</v>
      </c>
      <c r="D141" s="7">
        <v>3178.2570000000001</v>
      </c>
      <c r="E141" s="13">
        <v>7051.2890000000007</v>
      </c>
      <c r="F141" s="12">
        <v>1061.415</v>
      </c>
      <c r="G141" s="123"/>
      <c r="H141" s="123"/>
      <c r="I141" s="7">
        <v>482.94900000000001</v>
      </c>
      <c r="J141" s="7">
        <v>494.35899999999998</v>
      </c>
      <c r="K141" s="7">
        <v>2562.9879999999998</v>
      </c>
      <c r="L141" s="7">
        <v>872.26800000000003</v>
      </c>
      <c r="M141" s="7">
        <v>1006.324</v>
      </c>
      <c r="N141" s="7">
        <v>810.952</v>
      </c>
      <c r="O141" s="7">
        <v>5</v>
      </c>
      <c r="P141" s="111">
        <v>7296.2550000000001</v>
      </c>
      <c r="Q141" s="12">
        <v>48.493000000000002</v>
      </c>
      <c r="R141" s="7">
        <v>-293.459</v>
      </c>
      <c r="S141" s="7">
        <v>-244.96600000000001</v>
      </c>
      <c r="T141" s="8">
        <v>5063903</v>
      </c>
      <c r="U141" s="111">
        <f t="shared" si="9"/>
        <v>13821348</v>
      </c>
      <c r="V141" s="115">
        <v>5.6843418860808015E-13</v>
      </c>
      <c r="W141" s="138">
        <v>33.998367106762416</v>
      </c>
      <c r="X141" s="99">
        <v>47</v>
      </c>
      <c r="Y141" s="100">
        <v>32</v>
      </c>
      <c r="Z141" s="104">
        <f t="shared" ref="Z141:Z204" si="11">AVERAGE(X141,Y141)</f>
        <v>39.5</v>
      </c>
    </row>
    <row r="142" spans="1:26" hidden="1" x14ac:dyDescent="0.2">
      <c r="A142" s="84" t="str">
        <f t="shared" si="10"/>
        <v>Sun</v>
      </c>
      <c r="B142" s="40">
        <v>36968</v>
      </c>
      <c r="C142" s="8">
        <v>4059.9259999999999</v>
      </c>
      <c r="D142" s="7">
        <v>3170.7820000000002</v>
      </c>
      <c r="E142" s="13">
        <v>7230.7080000000005</v>
      </c>
      <c r="F142" s="12">
        <v>1070.8560000000004</v>
      </c>
      <c r="G142" s="123"/>
      <c r="H142" s="123"/>
      <c r="I142" s="7">
        <v>431.51499999999999</v>
      </c>
      <c r="J142" s="7">
        <v>494.35899999999998</v>
      </c>
      <c r="K142" s="7">
        <v>2547.7339999999999</v>
      </c>
      <c r="L142" s="7">
        <v>852.57399999999996</v>
      </c>
      <c r="M142" s="7">
        <v>1129.2470000000001</v>
      </c>
      <c r="N142" s="7">
        <v>825.42899999999997</v>
      </c>
      <c r="O142" s="7">
        <v>-5</v>
      </c>
      <c r="P142" s="111">
        <v>7346.7140000000009</v>
      </c>
      <c r="Q142" s="12">
        <v>69.039000000000001</v>
      </c>
      <c r="R142" s="7">
        <v>-185.04499999999999</v>
      </c>
      <c r="S142" s="7">
        <v>-116.00599999999999</v>
      </c>
      <c r="T142" s="8">
        <v>5132942</v>
      </c>
      <c r="U142" s="111">
        <f t="shared" si="9"/>
        <v>13636303</v>
      </c>
      <c r="V142" s="115">
        <v>-3.2684965844964609E-13</v>
      </c>
      <c r="W142" s="138">
        <v>31.651901151778521</v>
      </c>
      <c r="X142" s="99">
        <v>54</v>
      </c>
      <c r="Y142" s="100">
        <v>39</v>
      </c>
      <c r="Z142" s="104">
        <f t="shared" si="11"/>
        <v>46.5</v>
      </c>
    </row>
    <row r="143" spans="1:26" hidden="1" x14ac:dyDescent="0.2">
      <c r="A143" s="84" t="str">
        <f t="shared" si="10"/>
        <v>Mon</v>
      </c>
      <c r="B143" s="40">
        <v>36969</v>
      </c>
      <c r="C143" s="8">
        <v>4050</v>
      </c>
      <c r="D143" s="7">
        <v>3080.0659999999998</v>
      </c>
      <c r="E143" s="13">
        <v>7130.0659999999998</v>
      </c>
      <c r="F143" s="12">
        <v>999</v>
      </c>
      <c r="G143" s="123"/>
      <c r="H143" s="123"/>
      <c r="I143" s="7">
        <v>362.07100000000003</v>
      </c>
      <c r="J143" s="7">
        <v>490</v>
      </c>
      <c r="K143" s="7">
        <v>2481.2130000000002</v>
      </c>
      <c r="L143" s="7">
        <v>849.024</v>
      </c>
      <c r="M143" s="7">
        <v>1018</v>
      </c>
      <c r="N143" s="7">
        <v>830.24900000000002</v>
      </c>
      <c r="O143" s="7">
        <v>-4</v>
      </c>
      <c r="P143" s="111">
        <v>7024.9439999999995</v>
      </c>
      <c r="Q143" s="12">
        <v>139.98500000000001</v>
      </c>
      <c r="R143" s="7">
        <v>-34.863</v>
      </c>
      <c r="S143" s="7">
        <v>105.12200000000001</v>
      </c>
      <c r="T143" s="8">
        <v>5272927</v>
      </c>
      <c r="U143" s="111">
        <f t="shared" si="9"/>
        <v>13601440</v>
      </c>
      <c r="V143" s="115">
        <v>2.8421709430404007E-13</v>
      </c>
      <c r="W143" s="138">
        <v>37.514159917289376</v>
      </c>
      <c r="X143" s="99">
        <v>65</v>
      </c>
      <c r="Y143" s="100">
        <v>36</v>
      </c>
      <c r="Z143" s="104">
        <f t="shared" si="11"/>
        <v>50.5</v>
      </c>
    </row>
    <row r="144" spans="1:26" hidden="1" x14ac:dyDescent="0.2">
      <c r="A144" s="84" t="str">
        <f t="shared" si="10"/>
        <v>Tue</v>
      </c>
      <c r="B144" s="40">
        <v>36970</v>
      </c>
      <c r="C144" s="8">
        <v>4100</v>
      </c>
      <c r="D144" s="7">
        <v>2956.8629999999998</v>
      </c>
      <c r="E144" s="13">
        <v>7056.8629999999994</v>
      </c>
      <c r="F144" s="12">
        <v>750.00299999999993</v>
      </c>
      <c r="G144" s="123"/>
      <c r="H144" s="123"/>
      <c r="I144" s="7">
        <v>355.48200000000003</v>
      </c>
      <c r="J144" s="7">
        <v>485</v>
      </c>
      <c r="K144" s="7">
        <v>2346.9209999999998</v>
      </c>
      <c r="L144" s="7">
        <v>889.57299999999998</v>
      </c>
      <c r="M144" s="7">
        <v>1086.625</v>
      </c>
      <c r="N144" s="7">
        <v>833.64599999999996</v>
      </c>
      <c r="O144" s="7">
        <v>-7</v>
      </c>
      <c r="P144" s="111">
        <v>6740.25</v>
      </c>
      <c r="Q144" s="12">
        <v>233.28299999999999</v>
      </c>
      <c r="R144" s="7">
        <v>83.33</v>
      </c>
      <c r="S144" s="7">
        <v>316.613</v>
      </c>
      <c r="T144" s="8">
        <v>5506210</v>
      </c>
      <c r="U144" s="111">
        <f t="shared" si="9"/>
        <v>13684770</v>
      </c>
      <c r="V144" s="115">
        <v>0</v>
      </c>
      <c r="W144" s="138">
        <v>48.028266710622781</v>
      </c>
      <c r="X144" s="99">
        <v>63</v>
      </c>
      <c r="Y144" s="100">
        <v>44</v>
      </c>
      <c r="Z144" s="104">
        <f t="shared" si="11"/>
        <v>53.5</v>
      </c>
    </row>
    <row r="145" spans="1:26" hidden="1" x14ac:dyDescent="0.2">
      <c r="A145" s="84" t="str">
        <f t="shared" si="10"/>
        <v>Wed</v>
      </c>
      <c r="B145" s="40">
        <v>36971</v>
      </c>
      <c r="C145" s="8">
        <v>4132.1120000000001</v>
      </c>
      <c r="D145" s="7">
        <v>2999.8620000000001</v>
      </c>
      <c r="E145" s="13">
        <v>7131.9740000000002</v>
      </c>
      <c r="F145" s="12">
        <v>688.69400000000007</v>
      </c>
      <c r="G145" s="123"/>
      <c r="H145" s="123"/>
      <c r="I145" s="7">
        <v>357.56299999999999</v>
      </c>
      <c r="J145" s="7">
        <v>471.10500000000002</v>
      </c>
      <c r="K145" s="7">
        <v>2420.498</v>
      </c>
      <c r="L145" s="7">
        <v>870.50300000000004</v>
      </c>
      <c r="M145" s="7">
        <v>1159.9010000000001</v>
      </c>
      <c r="N145" s="7">
        <v>832.75199999999995</v>
      </c>
      <c r="O145" s="7">
        <v>-9</v>
      </c>
      <c r="P145" s="111">
        <v>6792.0160000000005</v>
      </c>
      <c r="Q145" s="12">
        <v>160.97</v>
      </c>
      <c r="R145" s="7">
        <v>178.988</v>
      </c>
      <c r="S145" s="7">
        <v>339.95799999999997</v>
      </c>
      <c r="T145" s="8">
        <v>5667180</v>
      </c>
      <c r="U145" s="111">
        <f t="shared" si="9"/>
        <v>13863758</v>
      </c>
      <c r="V145" s="115">
        <v>0</v>
      </c>
      <c r="W145" s="138">
        <v>52.578888842132585</v>
      </c>
      <c r="X145" s="99">
        <v>63</v>
      </c>
      <c r="Y145" s="100">
        <v>44</v>
      </c>
      <c r="Z145" s="104">
        <f t="shared" si="11"/>
        <v>53.5</v>
      </c>
    </row>
    <row r="146" spans="1:26" hidden="1" x14ac:dyDescent="0.2">
      <c r="A146" s="84" t="str">
        <f t="shared" si="10"/>
        <v>Thu</v>
      </c>
      <c r="B146" s="40">
        <v>36972</v>
      </c>
      <c r="C146" s="8">
        <v>3629.489</v>
      </c>
      <c r="D146" s="7">
        <v>3082.8389999999999</v>
      </c>
      <c r="E146" s="13">
        <v>6712.3279999999995</v>
      </c>
      <c r="F146" s="12">
        <v>745.58799999999883</v>
      </c>
      <c r="G146" s="123"/>
      <c r="H146" s="123"/>
      <c r="I146" s="7">
        <v>301.935</v>
      </c>
      <c r="J146" s="7">
        <v>432.13900000000001</v>
      </c>
      <c r="K146" s="7">
        <v>2502.4749999999999</v>
      </c>
      <c r="L146" s="7">
        <v>874.72900000000004</v>
      </c>
      <c r="M146" s="7">
        <v>655.37099999999998</v>
      </c>
      <c r="N146" s="7">
        <v>833.35900000000004</v>
      </c>
      <c r="O146" s="7">
        <v>-9</v>
      </c>
      <c r="P146" s="111">
        <v>6336.5959999999995</v>
      </c>
      <c r="Q146" s="12">
        <v>247.251</v>
      </c>
      <c r="R146" s="7">
        <v>128.48099999999999</v>
      </c>
      <c r="S146" s="7">
        <v>375.73199999999997</v>
      </c>
      <c r="T146" s="8">
        <v>5914431</v>
      </c>
      <c r="U146" s="111">
        <f t="shared" si="9"/>
        <v>13992239</v>
      </c>
      <c r="V146" s="115">
        <v>0</v>
      </c>
      <c r="W146" s="138">
        <v>50.588746067722937</v>
      </c>
      <c r="X146" s="99">
        <v>64</v>
      </c>
      <c r="Y146" s="100">
        <v>40</v>
      </c>
      <c r="Z146" s="104">
        <f t="shared" si="11"/>
        <v>52</v>
      </c>
    </row>
    <row r="147" spans="1:26" hidden="1" x14ac:dyDescent="0.2">
      <c r="A147" s="84" t="str">
        <f t="shared" si="10"/>
        <v>Fri</v>
      </c>
      <c r="B147" s="40">
        <v>36973</v>
      </c>
      <c r="C147" s="8">
        <v>4173.384</v>
      </c>
      <c r="D147" s="7">
        <v>3091.674</v>
      </c>
      <c r="E147" s="13">
        <v>7265.058</v>
      </c>
      <c r="F147" s="12">
        <v>891.16200000000026</v>
      </c>
      <c r="G147" s="123"/>
      <c r="H147" s="123"/>
      <c r="I147" s="7">
        <v>290.98</v>
      </c>
      <c r="J147" s="7">
        <v>464.16500000000002</v>
      </c>
      <c r="K147" s="7">
        <v>2514.59</v>
      </c>
      <c r="L147" s="7">
        <v>891.62199999999996</v>
      </c>
      <c r="M147" s="7">
        <v>1025.7550000000001</v>
      </c>
      <c r="N147" s="7">
        <v>833.02499999999998</v>
      </c>
      <c r="O147" s="7">
        <v>-11</v>
      </c>
      <c r="P147" s="111">
        <v>6900.299</v>
      </c>
      <c r="Q147" s="12">
        <v>293.49299999999999</v>
      </c>
      <c r="R147" s="7">
        <v>71.266000000000005</v>
      </c>
      <c r="S147" s="7">
        <v>364.75900000000001</v>
      </c>
      <c r="T147" s="8">
        <v>6207924</v>
      </c>
      <c r="U147" s="111">
        <f t="shared" si="9"/>
        <v>14063505</v>
      </c>
      <c r="V147" s="115">
        <v>0</v>
      </c>
      <c r="W147" s="138">
        <v>49.167983528551282</v>
      </c>
      <c r="X147" s="99">
        <v>62</v>
      </c>
      <c r="Y147" s="100">
        <v>46</v>
      </c>
      <c r="Z147" s="104">
        <f t="shared" si="11"/>
        <v>54</v>
      </c>
    </row>
    <row r="148" spans="1:26" hidden="1" x14ac:dyDescent="0.2">
      <c r="A148" s="84" t="str">
        <f t="shared" si="10"/>
        <v>Sat</v>
      </c>
      <c r="B148" s="40">
        <v>36974</v>
      </c>
      <c r="C148" s="8">
        <v>3738.241</v>
      </c>
      <c r="D148" s="7">
        <v>3125.6289999999999</v>
      </c>
      <c r="E148" s="13">
        <v>6863.87</v>
      </c>
      <c r="F148" s="12">
        <v>974.81399999999894</v>
      </c>
      <c r="G148" s="123"/>
      <c r="H148" s="123"/>
      <c r="I148" s="7">
        <v>283.97000000000003</v>
      </c>
      <c r="J148" s="7">
        <v>401.31200000000001</v>
      </c>
      <c r="K148" s="7">
        <v>2487.3270000000002</v>
      </c>
      <c r="L148" s="7">
        <v>917.21699999999998</v>
      </c>
      <c r="M148" s="7">
        <v>834.45899999999995</v>
      </c>
      <c r="N148" s="7">
        <v>827.55899999999997</v>
      </c>
      <c r="O148" s="7">
        <v>-12</v>
      </c>
      <c r="P148" s="111">
        <v>6714.6579999999994</v>
      </c>
      <c r="Q148" s="12">
        <v>342.166</v>
      </c>
      <c r="R148" s="7">
        <v>-192.95400000000001</v>
      </c>
      <c r="S148" s="7">
        <v>149.21199999999999</v>
      </c>
      <c r="T148" s="8">
        <v>6550090</v>
      </c>
      <c r="U148" s="111">
        <f t="shared" si="9"/>
        <v>13870551</v>
      </c>
      <c r="V148" s="115">
        <v>4.5474735088646412E-13</v>
      </c>
      <c r="W148" s="138">
        <v>42.620535001247305</v>
      </c>
      <c r="X148" s="99">
        <v>65</v>
      </c>
      <c r="Y148" s="100">
        <v>42</v>
      </c>
      <c r="Z148" s="104">
        <f t="shared" si="11"/>
        <v>53.5</v>
      </c>
    </row>
    <row r="149" spans="1:26" hidden="1" x14ac:dyDescent="0.2">
      <c r="A149" s="84" t="str">
        <f t="shared" si="10"/>
        <v>Sun</v>
      </c>
      <c r="B149" s="40">
        <v>36975</v>
      </c>
      <c r="C149" s="8">
        <v>4212.268</v>
      </c>
      <c r="D149" s="7">
        <v>2915.6680000000001</v>
      </c>
      <c r="E149" s="13">
        <v>7127.9359999999997</v>
      </c>
      <c r="F149" s="12">
        <v>1220.595</v>
      </c>
      <c r="G149" s="123"/>
      <c r="H149" s="123"/>
      <c r="I149" s="7">
        <v>290.40800000000002</v>
      </c>
      <c r="J149" s="7">
        <v>460.15600000000001</v>
      </c>
      <c r="K149" s="7">
        <v>2292.9740000000002</v>
      </c>
      <c r="L149" s="7">
        <v>882.71199999999999</v>
      </c>
      <c r="M149" s="7">
        <v>1106.029</v>
      </c>
      <c r="N149" s="7">
        <v>818.62599999999998</v>
      </c>
      <c r="O149" s="7">
        <v>-12</v>
      </c>
      <c r="P149" s="111">
        <v>7059.5</v>
      </c>
      <c r="Q149" s="12">
        <v>340.13400000000001</v>
      </c>
      <c r="R149" s="7">
        <v>-271.69799999999998</v>
      </c>
      <c r="S149" s="7">
        <v>68.436000000000035</v>
      </c>
      <c r="T149" s="8">
        <v>6890224</v>
      </c>
      <c r="U149" s="111">
        <f t="shared" si="9"/>
        <v>13598853</v>
      </c>
      <c r="V149" s="115">
        <v>-1.2505552149377763E-12</v>
      </c>
      <c r="W149" s="138">
        <v>34.066504334426575</v>
      </c>
      <c r="X149" s="99">
        <v>68</v>
      </c>
      <c r="Y149" s="100">
        <v>45</v>
      </c>
      <c r="Z149" s="104">
        <f t="shared" si="11"/>
        <v>56.5</v>
      </c>
    </row>
    <row r="150" spans="1:26" hidden="1" x14ac:dyDescent="0.2">
      <c r="A150" s="84" t="str">
        <f t="shared" si="10"/>
        <v>Mon</v>
      </c>
      <c r="B150" s="40">
        <v>36976</v>
      </c>
      <c r="C150" s="8">
        <v>4252.4489999999996</v>
      </c>
      <c r="D150" s="7">
        <v>3045.8789999999999</v>
      </c>
      <c r="E150" s="13">
        <v>7298.3279999999995</v>
      </c>
      <c r="F150" s="97">
        <v>1145.0529999999997</v>
      </c>
      <c r="G150" s="123"/>
      <c r="H150" s="123"/>
      <c r="I150" s="7">
        <v>336.904</v>
      </c>
      <c r="J150" s="7">
        <v>471.09300000000002</v>
      </c>
      <c r="K150" s="7">
        <v>2416.0250000000001</v>
      </c>
      <c r="L150" s="7">
        <v>920.08799999999997</v>
      </c>
      <c r="M150" s="7">
        <v>1106.2550000000001</v>
      </c>
      <c r="N150" s="7">
        <v>827.125</v>
      </c>
      <c r="O150" s="7">
        <v>-11</v>
      </c>
      <c r="P150" s="111">
        <v>7211.5429999999997</v>
      </c>
      <c r="Q150" s="12">
        <v>361.971</v>
      </c>
      <c r="R150" s="7">
        <v>-275.18599999999998</v>
      </c>
      <c r="S150" s="7">
        <v>86.784999999999997</v>
      </c>
      <c r="T150" s="8">
        <v>7252195</v>
      </c>
      <c r="U150" s="111">
        <f t="shared" si="9"/>
        <v>13323667</v>
      </c>
      <c r="V150" s="115">
        <v>-1.4210854715202004E-13</v>
      </c>
      <c r="W150" s="138">
        <v>33.79691420725225</v>
      </c>
      <c r="X150" s="99">
        <v>58</v>
      </c>
      <c r="Y150" s="100">
        <v>40</v>
      </c>
      <c r="Z150" s="104">
        <f t="shared" si="11"/>
        <v>49</v>
      </c>
    </row>
    <row r="151" spans="1:26" hidden="1" x14ac:dyDescent="0.2">
      <c r="A151" s="84" t="str">
        <f t="shared" si="10"/>
        <v>Tue</v>
      </c>
      <c r="B151" s="40">
        <v>36977</v>
      </c>
      <c r="C151" s="8">
        <v>4221.3639999999996</v>
      </c>
      <c r="D151" s="7">
        <v>2985.393</v>
      </c>
      <c r="E151" s="13">
        <v>7206.7569999999996</v>
      </c>
      <c r="F151" s="97">
        <v>878.65799999999933</v>
      </c>
      <c r="G151" s="123"/>
      <c r="H151" s="123"/>
      <c r="I151" s="7">
        <v>401.25700000000001</v>
      </c>
      <c r="J151" s="7">
        <v>493.62299999999999</v>
      </c>
      <c r="K151" s="7">
        <v>2363.0230000000001</v>
      </c>
      <c r="L151" s="7">
        <v>890.79499999999996</v>
      </c>
      <c r="M151" s="7">
        <v>1112.655</v>
      </c>
      <c r="N151" s="7">
        <v>810.26</v>
      </c>
      <c r="O151" s="7">
        <v>-15</v>
      </c>
      <c r="P151" s="111">
        <v>6935.2709999999997</v>
      </c>
      <c r="Q151" s="12">
        <v>250.245</v>
      </c>
      <c r="R151" s="7">
        <v>21.241</v>
      </c>
      <c r="S151" s="7">
        <v>271.48599999999999</v>
      </c>
      <c r="T151" s="8">
        <v>7502440</v>
      </c>
      <c r="U151" s="111">
        <f t="shared" si="9"/>
        <v>13344908</v>
      </c>
      <c r="V151" s="115">
        <v>0</v>
      </c>
      <c r="W151" s="138">
        <v>37.540871386321363</v>
      </c>
      <c r="X151" s="99">
        <v>49</v>
      </c>
      <c r="Y151" s="100">
        <v>33</v>
      </c>
      <c r="Z151" s="104">
        <f t="shared" si="11"/>
        <v>41</v>
      </c>
    </row>
    <row r="152" spans="1:26" hidden="1" x14ac:dyDescent="0.2">
      <c r="A152" s="84" t="str">
        <f t="shared" si="10"/>
        <v>Wed</v>
      </c>
      <c r="B152" s="40">
        <v>36978</v>
      </c>
      <c r="C152" s="8">
        <v>4230.2089999999998</v>
      </c>
      <c r="D152" s="7">
        <v>2940.991</v>
      </c>
      <c r="E152" s="13">
        <v>7171.2</v>
      </c>
      <c r="F152" s="97">
        <v>1006.7409999999991</v>
      </c>
      <c r="G152" s="123"/>
      <c r="H152" s="123"/>
      <c r="I152" s="7">
        <v>405.06200000000001</v>
      </c>
      <c r="J152" s="7">
        <v>487.87700000000001</v>
      </c>
      <c r="K152" s="7">
        <v>2329.509</v>
      </c>
      <c r="L152" s="7">
        <v>875.61</v>
      </c>
      <c r="M152" s="7">
        <v>1109.5730000000001</v>
      </c>
      <c r="N152" s="7">
        <v>829.61400000000003</v>
      </c>
      <c r="O152" s="7">
        <v>-1</v>
      </c>
      <c r="P152" s="111">
        <v>7042.9859999999999</v>
      </c>
      <c r="Q152" s="12">
        <v>195.20500000000001</v>
      </c>
      <c r="R152" s="7">
        <v>-66.991</v>
      </c>
      <c r="S152" s="7">
        <v>128.214</v>
      </c>
      <c r="T152" s="8">
        <v>7697645</v>
      </c>
      <c r="U152" s="111">
        <f t="shared" si="9"/>
        <v>13277917</v>
      </c>
      <c r="V152" s="115">
        <v>0</v>
      </c>
      <c r="W152" s="138">
        <v>42.080978694387532</v>
      </c>
      <c r="X152" s="99">
        <v>57</v>
      </c>
      <c r="Y152" s="100">
        <v>38</v>
      </c>
      <c r="Z152" s="104">
        <f t="shared" si="11"/>
        <v>47.5</v>
      </c>
    </row>
    <row r="153" spans="1:26" hidden="1" x14ac:dyDescent="0.2">
      <c r="A153" s="84" t="str">
        <f t="shared" si="10"/>
        <v>Thu</v>
      </c>
      <c r="B153" s="40">
        <v>36979</v>
      </c>
      <c r="C153" s="8">
        <v>4159.1930000000002</v>
      </c>
      <c r="D153" s="7">
        <v>3009.1680000000001</v>
      </c>
      <c r="E153" s="13">
        <v>7168.3610000000008</v>
      </c>
      <c r="F153" s="97">
        <v>924.81500000000119</v>
      </c>
      <c r="G153" s="123"/>
      <c r="H153" s="123"/>
      <c r="I153" s="7">
        <v>431.84500000000003</v>
      </c>
      <c r="J153" s="7">
        <v>489.12599999999998</v>
      </c>
      <c r="K153" s="7">
        <v>2374.5920000000001</v>
      </c>
      <c r="L153" s="7">
        <v>880.32100000000003</v>
      </c>
      <c r="M153" s="7">
        <v>1179.49</v>
      </c>
      <c r="N153" s="7">
        <v>831.77599999999995</v>
      </c>
      <c r="O153" s="7">
        <v>-12</v>
      </c>
      <c r="P153" s="111">
        <v>7099.9650000000011</v>
      </c>
      <c r="Q153" s="12">
        <v>147.54599999999999</v>
      </c>
      <c r="R153" s="7">
        <v>-79.150000000000006</v>
      </c>
      <c r="S153" s="7">
        <v>68.395999999999987</v>
      </c>
      <c r="T153" s="8">
        <v>7845191</v>
      </c>
      <c r="U153" s="111">
        <f t="shared" si="9"/>
        <v>13198767</v>
      </c>
      <c r="V153" s="115">
        <v>-2.5579538487363607E-13</v>
      </c>
      <c r="W153" s="138">
        <v>40.466736615146125</v>
      </c>
      <c r="X153" s="99">
        <v>53</v>
      </c>
      <c r="Y153" s="100">
        <v>40</v>
      </c>
      <c r="Z153" s="104">
        <f t="shared" si="11"/>
        <v>46.5</v>
      </c>
    </row>
    <row r="154" spans="1:26" hidden="1" x14ac:dyDescent="0.2">
      <c r="A154" s="84" t="str">
        <f t="shared" si="10"/>
        <v>Fri</v>
      </c>
      <c r="B154" s="40">
        <v>36980</v>
      </c>
      <c r="C154" s="8">
        <v>4195.3040000000001</v>
      </c>
      <c r="D154" s="7">
        <v>2875.03</v>
      </c>
      <c r="E154" s="13">
        <v>7070.3340000000007</v>
      </c>
      <c r="F154" s="97">
        <v>941.70300000000088</v>
      </c>
      <c r="G154" s="123"/>
      <c r="H154" s="123"/>
      <c r="I154" s="7">
        <v>384.14499999999998</v>
      </c>
      <c r="J154" s="7">
        <v>478.32900000000001</v>
      </c>
      <c r="K154" s="7">
        <v>2212.5360000000001</v>
      </c>
      <c r="L154" s="7">
        <v>891.89300000000003</v>
      </c>
      <c r="M154" s="7">
        <v>1192.8030000000001</v>
      </c>
      <c r="N154" s="7">
        <v>831.40899999999999</v>
      </c>
      <c r="O154" s="7">
        <v>-17</v>
      </c>
      <c r="P154" s="111">
        <v>6915.8180000000011</v>
      </c>
      <c r="Q154" s="12">
        <v>193.44200000000001</v>
      </c>
      <c r="R154" s="7">
        <v>-38.926000000000002</v>
      </c>
      <c r="S154" s="7">
        <v>154.51600000000002</v>
      </c>
      <c r="T154" s="8">
        <v>8038633</v>
      </c>
      <c r="U154" s="111">
        <f t="shared" si="9"/>
        <v>13159841</v>
      </c>
      <c r="V154" s="115">
        <v>-3.979039320256561E-13</v>
      </c>
      <c r="W154" s="138">
        <v>41.601187070489331</v>
      </c>
      <c r="X154" s="99">
        <v>58</v>
      </c>
      <c r="Y154" s="100">
        <v>36</v>
      </c>
      <c r="Z154" s="104">
        <f t="shared" si="11"/>
        <v>47</v>
      </c>
    </row>
    <row r="155" spans="1:26" ht="10.8" hidden="1" thickBot="1" x14ac:dyDescent="0.25">
      <c r="A155" s="94" t="str">
        <f t="shared" si="10"/>
        <v>Sat</v>
      </c>
      <c r="B155" s="41">
        <v>36981</v>
      </c>
      <c r="C155" s="42">
        <v>4109.53</v>
      </c>
      <c r="D155" s="43">
        <v>3041.2840000000001</v>
      </c>
      <c r="E155" s="46">
        <v>7150.8140000000003</v>
      </c>
      <c r="F155" s="98">
        <v>766.98200000000043</v>
      </c>
      <c r="G155" s="124"/>
      <c r="H155" s="124"/>
      <c r="I155" s="43">
        <v>336.959</v>
      </c>
      <c r="J155" s="43">
        <v>484.089</v>
      </c>
      <c r="K155" s="43">
        <v>2372.5940000000001</v>
      </c>
      <c r="L155" s="43">
        <v>946.46500000000003</v>
      </c>
      <c r="M155" s="43">
        <v>1215.1569999999999</v>
      </c>
      <c r="N155" s="43">
        <v>830.69500000000005</v>
      </c>
      <c r="O155" s="43">
        <v>-17</v>
      </c>
      <c r="P155" s="46">
        <v>6935.9410000000007</v>
      </c>
      <c r="Q155" s="45">
        <v>193.44200000000001</v>
      </c>
      <c r="R155" s="43">
        <v>21.431000000000001</v>
      </c>
      <c r="S155" s="43">
        <v>214.87300000000002</v>
      </c>
      <c r="T155" s="42">
        <v>8232075</v>
      </c>
      <c r="U155" s="118">
        <f t="shared" si="9"/>
        <v>13181272</v>
      </c>
      <c r="V155" s="116">
        <v>-4.2632564145606011E-13</v>
      </c>
      <c r="W155" s="139">
        <v>41.75583253376162</v>
      </c>
      <c r="X155" s="101">
        <v>58</v>
      </c>
      <c r="Y155" s="102">
        <v>33</v>
      </c>
      <c r="Z155" s="105">
        <f t="shared" si="11"/>
        <v>45.5</v>
      </c>
    </row>
    <row r="156" spans="1:26" hidden="1" x14ac:dyDescent="0.2">
      <c r="A156" s="84" t="str">
        <f t="shared" si="10"/>
        <v>Sun</v>
      </c>
      <c r="B156" s="40">
        <v>36982</v>
      </c>
      <c r="C156" s="8">
        <v>4164.5159999999996</v>
      </c>
      <c r="D156" s="7">
        <v>3017.2370000000001</v>
      </c>
      <c r="E156" s="13">
        <v>7181.7529999999997</v>
      </c>
      <c r="F156" s="97">
        <v>749.62699999999995</v>
      </c>
      <c r="G156" s="123"/>
      <c r="H156" s="123"/>
      <c r="I156" s="7">
        <v>313.21699999999998</v>
      </c>
      <c r="J156" s="7">
        <v>465.46199999999999</v>
      </c>
      <c r="K156" s="7">
        <v>2449.15</v>
      </c>
      <c r="L156" s="7">
        <v>899.44399999999996</v>
      </c>
      <c r="M156" s="7">
        <v>1169.8679999999999</v>
      </c>
      <c r="N156" s="7">
        <v>835.13</v>
      </c>
      <c r="O156" s="7">
        <v>-69</v>
      </c>
      <c r="P156" s="13">
        <v>6812.8979999999992</v>
      </c>
      <c r="Q156" s="12">
        <v>237.023</v>
      </c>
      <c r="R156" s="7">
        <v>131.83199999999999</v>
      </c>
      <c r="S156" s="7">
        <v>368.85500000000002</v>
      </c>
      <c r="T156" s="8">
        <v>8469098</v>
      </c>
      <c r="U156" s="111">
        <f t="shared" si="9"/>
        <v>13313104</v>
      </c>
      <c r="V156" s="11">
        <v>4.5474735088646412E-13</v>
      </c>
      <c r="W156" s="138">
        <v>43.694244897019743</v>
      </c>
      <c r="X156" s="99">
        <v>59</v>
      </c>
      <c r="Y156" s="100">
        <v>44</v>
      </c>
      <c r="Z156" s="104">
        <f t="shared" si="11"/>
        <v>51.5</v>
      </c>
    </row>
    <row r="157" spans="1:26" hidden="1" x14ac:dyDescent="0.2">
      <c r="A157" s="84" t="str">
        <f t="shared" si="10"/>
        <v>Mon</v>
      </c>
      <c r="B157" s="40">
        <v>36983</v>
      </c>
      <c r="C157" s="8">
        <v>4189</v>
      </c>
      <c r="D157" s="7">
        <v>2744.41</v>
      </c>
      <c r="E157" s="13">
        <v>6933.41</v>
      </c>
      <c r="F157" s="97">
        <v>1005.6109999999999</v>
      </c>
      <c r="G157" s="123"/>
      <c r="H157" s="123"/>
      <c r="I157" s="7">
        <v>425.113</v>
      </c>
      <c r="J157" s="7">
        <v>509.02199999999999</v>
      </c>
      <c r="K157" s="7">
        <v>2341.5210000000002</v>
      </c>
      <c r="L157" s="7">
        <v>699.98400000000004</v>
      </c>
      <c r="M157" s="7">
        <v>1169.3030000000001</v>
      </c>
      <c r="N157" s="7">
        <v>825.34699999999998</v>
      </c>
      <c r="O157" s="7">
        <v>-69</v>
      </c>
      <c r="P157" s="13">
        <v>6906.9009999999998</v>
      </c>
      <c r="Q157" s="12">
        <v>26.509</v>
      </c>
      <c r="R157" s="7">
        <v>0</v>
      </c>
      <c r="S157" s="7">
        <v>26.509</v>
      </c>
      <c r="T157" s="8">
        <v>8495607</v>
      </c>
      <c r="U157" s="111">
        <f t="shared" si="9"/>
        <v>13313104</v>
      </c>
      <c r="V157" s="11">
        <v>0</v>
      </c>
      <c r="W157" s="138">
        <v>53.104197466742903</v>
      </c>
      <c r="X157" s="99">
        <v>57</v>
      </c>
      <c r="Y157" s="100">
        <v>41</v>
      </c>
      <c r="Z157" s="104">
        <f t="shared" si="11"/>
        <v>49</v>
      </c>
    </row>
    <row r="158" spans="1:26" hidden="1" x14ac:dyDescent="0.2">
      <c r="A158" s="84" t="str">
        <f t="shared" si="10"/>
        <v>Tue</v>
      </c>
      <c r="B158" s="40">
        <v>36984</v>
      </c>
      <c r="C158" s="8">
        <v>4203</v>
      </c>
      <c r="D158" s="7">
        <v>2772.8939999999998</v>
      </c>
      <c r="E158" s="13">
        <v>6975.8940000000002</v>
      </c>
      <c r="F158" s="97">
        <v>985.86300000000051</v>
      </c>
      <c r="G158" s="123"/>
      <c r="H158" s="123"/>
      <c r="I158" s="7">
        <v>499.81599999999997</v>
      </c>
      <c r="J158" s="7">
        <v>527.05899999999997</v>
      </c>
      <c r="K158" s="7">
        <v>2390.6750000000002</v>
      </c>
      <c r="L158" s="7">
        <v>714.79499999999996</v>
      </c>
      <c r="M158" s="7">
        <v>1140.3520000000001</v>
      </c>
      <c r="N158" s="7">
        <v>807.85500000000002</v>
      </c>
      <c r="O158" s="7">
        <v>-113</v>
      </c>
      <c r="P158" s="13">
        <v>6953.415</v>
      </c>
      <c r="Q158" s="12">
        <v>22.478999999999999</v>
      </c>
      <c r="R158" s="7">
        <v>0</v>
      </c>
      <c r="S158" s="7">
        <v>22.478999999999999</v>
      </c>
      <c r="T158" s="8">
        <v>8518086</v>
      </c>
      <c r="U158" s="111">
        <f t="shared" si="9"/>
        <v>13313104</v>
      </c>
      <c r="V158" s="11">
        <v>2.7000623958883807E-13</v>
      </c>
      <c r="W158" s="138">
        <v>55.611547753089162</v>
      </c>
      <c r="X158" s="99">
        <v>44</v>
      </c>
      <c r="Y158" s="100">
        <v>37</v>
      </c>
      <c r="Z158" s="104">
        <f t="shared" si="11"/>
        <v>40.5</v>
      </c>
    </row>
    <row r="159" spans="1:26" hidden="1" x14ac:dyDescent="0.2">
      <c r="A159" s="84" t="str">
        <f t="shared" si="10"/>
        <v>Wed</v>
      </c>
      <c r="B159" s="40">
        <v>36985</v>
      </c>
      <c r="C159" s="8">
        <v>4042</v>
      </c>
      <c r="D159" s="7">
        <v>2879.8960000000002</v>
      </c>
      <c r="E159" s="13">
        <v>6921.8960000000006</v>
      </c>
      <c r="F159" s="97">
        <v>751.97900000000027</v>
      </c>
      <c r="G159" s="123"/>
      <c r="H159" s="123"/>
      <c r="I159" s="7">
        <v>503.64800000000002</v>
      </c>
      <c r="J159" s="7">
        <v>533.86400000000003</v>
      </c>
      <c r="K159" s="7">
        <v>2524.127</v>
      </c>
      <c r="L159" s="7">
        <v>788.303</v>
      </c>
      <c r="M159" s="7">
        <v>1103.1220000000001</v>
      </c>
      <c r="N159" s="7">
        <v>822.85299999999995</v>
      </c>
      <c r="O159" s="7">
        <v>-106</v>
      </c>
      <c r="P159" s="13">
        <v>6921.8960000000006</v>
      </c>
      <c r="Q159" s="12">
        <v>0</v>
      </c>
      <c r="R159" s="7">
        <v>0</v>
      </c>
      <c r="S159" s="7">
        <v>0</v>
      </c>
      <c r="T159" s="8">
        <v>8518086</v>
      </c>
      <c r="U159" s="111">
        <f t="shared" si="9"/>
        <v>13313104</v>
      </c>
      <c r="V159" s="11">
        <v>0</v>
      </c>
      <c r="W159" s="138">
        <v>56.145405382282092</v>
      </c>
      <c r="X159" s="99">
        <v>50</v>
      </c>
      <c r="Y159" s="100">
        <v>38</v>
      </c>
      <c r="Z159" s="104">
        <f t="shared" si="11"/>
        <v>44</v>
      </c>
    </row>
    <row r="160" spans="1:26" hidden="1" x14ac:dyDescent="0.2">
      <c r="A160" s="84" t="str">
        <f t="shared" si="10"/>
        <v>Thu</v>
      </c>
      <c r="B160" s="40">
        <v>36986</v>
      </c>
      <c r="C160" s="8">
        <v>4126</v>
      </c>
      <c r="D160" s="7">
        <v>3045.6439999999998</v>
      </c>
      <c r="E160" s="13">
        <v>7171.6440000000002</v>
      </c>
      <c r="F160" s="97">
        <v>849.0709999999998</v>
      </c>
      <c r="G160" s="123"/>
      <c r="H160" s="123"/>
      <c r="I160" s="7">
        <v>481.47399999999999</v>
      </c>
      <c r="J160" s="7">
        <v>495.84500000000003</v>
      </c>
      <c r="K160" s="7">
        <v>2486.1170000000002</v>
      </c>
      <c r="L160" s="7">
        <v>850.46500000000003</v>
      </c>
      <c r="M160" s="7">
        <v>1191.2909999999999</v>
      </c>
      <c r="N160" s="7">
        <v>819.471</v>
      </c>
      <c r="O160" s="7">
        <v>-83</v>
      </c>
      <c r="P160" s="13">
        <v>7090.7340000000004</v>
      </c>
      <c r="Q160" s="12">
        <v>80.91</v>
      </c>
      <c r="R160" s="7">
        <v>0</v>
      </c>
      <c r="S160" s="7">
        <v>80.91</v>
      </c>
      <c r="T160" s="8">
        <v>8598996</v>
      </c>
      <c r="U160" s="111">
        <f t="shared" si="9"/>
        <v>13313104</v>
      </c>
      <c r="V160" s="11">
        <v>-1.4210854715202004E-13</v>
      </c>
      <c r="W160" s="138">
        <v>49.933120659267139</v>
      </c>
      <c r="X160" s="99">
        <v>51</v>
      </c>
      <c r="Y160" s="100">
        <v>38</v>
      </c>
      <c r="Z160" s="104">
        <f t="shared" si="11"/>
        <v>44.5</v>
      </c>
    </row>
    <row r="161" spans="1:26" hidden="1" x14ac:dyDescent="0.2">
      <c r="A161" s="84" t="str">
        <f t="shared" si="10"/>
        <v>Fri</v>
      </c>
      <c r="B161" s="40">
        <v>36987</v>
      </c>
      <c r="C161" s="8">
        <v>4202</v>
      </c>
      <c r="D161" s="7">
        <v>3087.7310000000002</v>
      </c>
      <c r="E161" s="13">
        <v>7289.7309999999998</v>
      </c>
      <c r="F161" s="97">
        <v>954.36800000000005</v>
      </c>
      <c r="G161" s="123"/>
      <c r="H161" s="123"/>
      <c r="I161" s="7">
        <v>486.15100000000001</v>
      </c>
      <c r="J161" s="7">
        <v>521.57899999999995</v>
      </c>
      <c r="K161" s="7">
        <v>2597.203</v>
      </c>
      <c r="L161" s="7">
        <v>772.03499999999997</v>
      </c>
      <c r="M161" s="7">
        <v>1102.165</v>
      </c>
      <c r="N161" s="7">
        <v>830.995</v>
      </c>
      <c r="O161" s="7">
        <v>-77</v>
      </c>
      <c r="P161" s="13">
        <v>7187.4960000000001</v>
      </c>
      <c r="Q161" s="12">
        <v>102.235</v>
      </c>
      <c r="R161" s="7">
        <v>0</v>
      </c>
      <c r="S161" s="7">
        <v>102.235</v>
      </c>
      <c r="T161" s="8">
        <v>8701231</v>
      </c>
      <c r="U161" s="111">
        <f t="shared" si="9"/>
        <v>13313104</v>
      </c>
      <c r="V161" s="11">
        <v>-3.2684965844964609E-13</v>
      </c>
      <c r="W161" s="138">
        <v>53.57318191107214</v>
      </c>
      <c r="X161" s="99">
        <v>50</v>
      </c>
      <c r="Y161" s="100">
        <v>40</v>
      </c>
      <c r="Z161" s="104">
        <f t="shared" si="11"/>
        <v>45</v>
      </c>
    </row>
    <row r="162" spans="1:26" hidden="1" x14ac:dyDescent="0.2">
      <c r="A162" s="84" t="str">
        <f t="shared" si="10"/>
        <v>Sat</v>
      </c>
      <c r="B162" s="40">
        <v>36988</v>
      </c>
      <c r="C162" s="8">
        <v>4156</v>
      </c>
      <c r="D162" s="7">
        <v>3174.8359999999998</v>
      </c>
      <c r="E162" s="13">
        <v>7330.8359999999993</v>
      </c>
      <c r="F162" s="97">
        <v>624.68799999999896</v>
      </c>
      <c r="G162" s="123"/>
      <c r="H162" s="123"/>
      <c r="I162" s="7">
        <v>519.02</v>
      </c>
      <c r="J162" s="7">
        <v>552.56500000000005</v>
      </c>
      <c r="K162" s="7">
        <v>2677.5309999999999</v>
      </c>
      <c r="L162" s="7">
        <v>851.05</v>
      </c>
      <c r="M162" s="7">
        <v>1222.915</v>
      </c>
      <c r="N162" s="7">
        <v>831.25099999999998</v>
      </c>
      <c r="O162" s="7">
        <v>-90</v>
      </c>
      <c r="P162" s="13">
        <v>7189.02</v>
      </c>
      <c r="Q162" s="12">
        <v>141.816</v>
      </c>
      <c r="R162" s="7">
        <v>0</v>
      </c>
      <c r="S162" s="7">
        <v>141.816</v>
      </c>
      <c r="T162" s="8">
        <v>8843047</v>
      </c>
      <c r="U162" s="111">
        <f t="shared" si="9"/>
        <v>13313104</v>
      </c>
      <c r="V162" s="11">
        <v>0</v>
      </c>
      <c r="W162" s="138">
        <v>50.485092162507705</v>
      </c>
      <c r="X162" s="99">
        <v>52</v>
      </c>
      <c r="Y162" s="100">
        <v>33</v>
      </c>
      <c r="Z162" s="104">
        <f t="shared" si="11"/>
        <v>42.5</v>
      </c>
    </row>
    <row r="163" spans="1:26" hidden="1" x14ac:dyDescent="0.2">
      <c r="A163" s="84" t="str">
        <f t="shared" si="10"/>
        <v>Sun</v>
      </c>
      <c r="B163" s="40">
        <v>36989</v>
      </c>
      <c r="C163" s="8">
        <v>4172</v>
      </c>
      <c r="D163" s="7">
        <v>3147.8879999999999</v>
      </c>
      <c r="E163" s="13">
        <v>7319.8879999999999</v>
      </c>
      <c r="F163" s="97">
        <v>710.73</v>
      </c>
      <c r="G163" s="123"/>
      <c r="H163" s="123"/>
      <c r="I163" s="7">
        <v>572.40300000000002</v>
      </c>
      <c r="J163" s="7">
        <v>551.15700000000004</v>
      </c>
      <c r="K163" s="7">
        <v>2638.7190000000001</v>
      </c>
      <c r="L163" s="7">
        <v>850.60500000000002</v>
      </c>
      <c r="M163" s="7">
        <v>1223.6959999999999</v>
      </c>
      <c r="N163" s="7">
        <v>835.20100000000002</v>
      </c>
      <c r="O163" s="7">
        <v>-81</v>
      </c>
      <c r="P163" s="13">
        <v>7301.5110000000004</v>
      </c>
      <c r="Q163" s="12">
        <v>18.376999999999999</v>
      </c>
      <c r="R163" s="7">
        <v>0</v>
      </c>
      <c r="S163" s="7">
        <v>18.376999999999999</v>
      </c>
      <c r="T163" s="8">
        <v>8861424</v>
      </c>
      <c r="U163" s="111">
        <f t="shared" si="9"/>
        <v>13313104</v>
      </c>
      <c r="V163" s="11">
        <v>-5.0093262871087063E-13</v>
      </c>
      <c r="W163" s="138">
        <v>48.784672680871964</v>
      </c>
      <c r="X163" s="99">
        <v>40</v>
      </c>
      <c r="Y163" s="100">
        <v>30</v>
      </c>
      <c r="Z163" s="104">
        <f t="shared" si="11"/>
        <v>35</v>
      </c>
    </row>
    <row r="164" spans="1:26" hidden="1" x14ac:dyDescent="0.2">
      <c r="A164" s="84" t="str">
        <f t="shared" si="10"/>
        <v>Mon</v>
      </c>
      <c r="B164" s="40">
        <v>36990</v>
      </c>
      <c r="C164" s="8">
        <v>4342.82</v>
      </c>
      <c r="D164" s="7">
        <v>3047.694</v>
      </c>
      <c r="E164" s="13">
        <v>7390.5139999999992</v>
      </c>
      <c r="F164" s="97">
        <v>956.93599999999924</v>
      </c>
      <c r="G164" s="123"/>
      <c r="H164" s="123"/>
      <c r="I164" s="7">
        <v>526.274</v>
      </c>
      <c r="J164" s="7">
        <v>556.41399999999999</v>
      </c>
      <c r="K164" s="7">
        <v>2592.6779999999999</v>
      </c>
      <c r="L164" s="7">
        <v>821.00800000000004</v>
      </c>
      <c r="M164" s="7">
        <v>1120.0360000000001</v>
      </c>
      <c r="N164" s="7">
        <v>834.53200000000004</v>
      </c>
      <c r="O164" s="7">
        <v>-81</v>
      </c>
      <c r="P164" s="13">
        <v>7326.8779999999988</v>
      </c>
      <c r="Q164" s="12">
        <v>133.44800000000001</v>
      </c>
      <c r="R164" s="7">
        <v>-69.811999999999998</v>
      </c>
      <c r="S164" s="7">
        <v>63.63600000000001</v>
      </c>
      <c r="T164" s="8">
        <v>8994872</v>
      </c>
      <c r="U164" s="111">
        <f t="shared" si="9"/>
        <v>13243292</v>
      </c>
      <c r="V164" s="11">
        <v>4.1211478674085811E-13</v>
      </c>
      <c r="W164" s="138">
        <v>47.99907271379255</v>
      </c>
      <c r="X164" s="99">
        <v>47</v>
      </c>
      <c r="Y164" s="100">
        <v>25</v>
      </c>
      <c r="Z164" s="104">
        <f t="shared" si="11"/>
        <v>36</v>
      </c>
    </row>
    <row r="165" spans="1:26" hidden="1" x14ac:dyDescent="0.2">
      <c r="A165" s="84" t="str">
        <f t="shared" si="10"/>
        <v>Tue</v>
      </c>
      <c r="B165" s="40">
        <v>36991</v>
      </c>
      <c r="C165" s="8">
        <v>4210.8670000000002</v>
      </c>
      <c r="D165" s="7">
        <v>3067.42</v>
      </c>
      <c r="E165" s="13">
        <v>7278.2870000000003</v>
      </c>
      <c r="F165" s="97">
        <v>1224</v>
      </c>
      <c r="G165" s="123"/>
      <c r="H165" s="123"/>
      <c r="I165" s="7">
        <v>530.72</v>
      </c>
      <c r="J165" s="7">
        <v>525</v>
      </c>
      <c r="K165" s="7">
        <v>2618.0030000000002</v>
      </c>
      <c r="L165" s="7">
        <v>819.23599999999999</v>
      </c>
      <c r="M165" s="7">
        <v>1171.47</v>
      </c>
      <c r="N165" s="7">
        <v>832.39400000000001</v>
      </c>
      <c r="O165" s="7">
        <v>-70</v>
      </c>
      <c r="P165" s="13">
        <v>7650.8230000000003</v>
      </c>
      <c r="Q165" s="12">
        <v>91.168999999999997</v>
      </c>
      <c r="R165" s="7">
        <v>-463.774</v>
      </c>
      <c r="S165" s="7">
        <v>-372.60500000000002</v>
      </c>
      <c r="T165" s="8">
        <v>9086041</v>
      </c>
      <c r="U165" s="111">
        <f t="shared" si="9"/>
        <v>12779518</v>
      </c>
      <c r="V165" s="11">
        <v>6.8999999999959982E-2</v>
      </c>
      <c r="W165" s="138">
        <v>48.55561938696583</v>
      </c>
      <c r="X165" s="99">
        <v>49</v>
      </c>
      <c r="Y165" s="100">
        <v>33</v>
      </c>
      <c r="Z165" s="104">
        <f t="shared" si="11"/>
        <v>41</v>
      </c>
    </row>
    <row r="166" spans="1:26" hidden="1" x14ac:dyDescent="0.2">
      <c r="A166" s="84" t="str">
        <f t="shared" si="10"/>
        <v>Wed</v>
      </c>
      <c r="B166" s="40">
        <v>36992</v>
      </c>
      <c r="C166" s="8">
        <v>4137.1790000000001</v>
      </c>
      <c r="D166" s="7">
        <v>3029.2460000000001</v>
      </c>
      <c r="E166" s="13">
        <v>7166.4250000000002</v>
      </c>
      <c r="F166" s="97">
        <v>897.88799999999958</v>
      </c>
      <c r="G166" s="123"/>
      <c r="H166" s="123"/>
      <c r="I166" s="7">
        <v>479.40600000000001</v>
      </c>
      <c r="J166" s="7">
        <v>529.82399999999996</v>
      </c>
      <c r="K166" s="7">
        <v>2516.942</v>
      </c>
      <c r="L166" s="7">
        <v>807.45799999999997</v>
      </c>
      <c r="M166" s="7">
        <v>1141.72</v>
      </c>
      <c r="N166" s="7">
        <v>832.50099999999998</v>
      </c>
      <c r="O166" s="7">
        <v>-51</v>
      </c>
      <c r="P166" s="13">
        <v>7154.7390000000005</v>
      </c>
      <c r="Q166" s="12">
        <v>-49.174999999999997</v>
      </c>
      <c r="R166" s="7">
        <v>60.860999999999997</v>
      </c>
      <c r="S166" s="7">
        <v>11.686</v>
      </c>
      <c r="T166" s="8">
        <v>9036866</v>
      </c>
      <c r="U166" s="111">
        <f t="shared" si="9"/>
        <v>12840379</v>
      </c>
      <c r="V166" s="11">
        <v>-3.0553337637684308E-13</v>
      </c>
      <c r="W166" s="138">
        <v>37.54123221074007</v>
      </c>
      <c r="X166" s="99">
        <v>52</v>
      </c>
      <c r="Y166" s="100">
        <v>31</v>
      </c>
      <c r="Z166" s="104">
        <f t="shared" si="11"/>
        <v>41.5</v>
      </c>
    </row>
    <row r="167" spans="1:26" hidden="1" x14ac:dyDescent="0.2">
      <c r="A167" s="84" t="str">
        <f t="shared" si="10"/>
        <v>Thu</v>
      </c>
      <c r="B167" s="40">
        <v>36993</v>
      </c>
      <c r="C167" s="8">
        <v>4231.0410000000002</v>
      </c>
      <c r="D167" s="7">
        <v>2980.1669999999999</v>
      </c>
      <c r="E167" s="13">
        <v>7211.2080000000005</v>
      </c>
      <c r="F167" s="97">
        <v>1048.5640000000008</v>
      </c>
      <c r="G167" s="123"/>
      <c r="H167" s="123"/>
      <c r="I167" s="7">
        <v>568.37300000000005</v>
      </c>
      <c r="J167" s="7">
        <v>486.99599999999998</v>
      </c>
      <c r="K167" s="7">
        <v>2582.4119999999998</v>
      </c>
      <c r="L167" s="7">
        <v>778.66399999999999</v>
      </c>
      <c r="M167" s="7">
        <v>1062.5740000000001</v>
      </c>
      <c r="N167" s="7">
        <v>833.03399999999999</v>
      </c>
      <c r="O167" s="7">
        <v>-25</v>
      </c>
      <c r="P167" s="13">
        <v>7335.6170000000002</v>
      </c>
      <c r="Q167" s="12">
        <v>-22.797000000000001</v>
      </c>
      <c r="R167" s="7">
        <v>-101.61199999999999</v>
      </c>
      <c r="S167" s="7">
        <v>-124.40899999999999</v>
      </c>
      <c r="T167" s="8">
        <v>9014069</v>
      </c>
      <c r="U167" s="111">
        <f t="shared" si="9"/>
        <v>12738767</v>
      </c>
      <c r="V167" s="11">
        <v>3.4106051316484809E-13</v>
      </c>
      <c r="W167" s="138">
        <v>38.095892344128856</v>
      </c>
      <c r="X167" s="99">
        <v>44</v>
      </c>
      <c r="Y167" s="100">
        <v>32</v>
      </c>
      <c r="Z167" s="104">
        <f t="shared" si="11"/>
        <v>38</v>
      </c>
    </row>
    <row r="168" spans="1:26" hidden="1" x14ac:dyDescent="0.2">
      <c r="A168" s="84" t="str">
        <f t="shared" si="10"/>
        <v>Fri</v>
      </c>
      <c r="B168" s="40">
        <v>36994</v>
      </c>
      <c r="C168" s="8">
        <v>4202.0569999999998</v>
      </c>
      <c r="D168" s="7">
        <v>2959.9180000000001</v>
      </c>
      <c r="E168" s="13">
        <v>7161.9750000000004</v>
      </c>
      <c r="F168" s="97">
        <v>966.7010000000007</v>
      </c>
      <c r="G168" s="123"/>
      <c r="H168" s="123"/>
      <c r="I168" s="7">
        <v>447.42200000000003</v>
      </c>
      <c r="J168" s="7">
        <v>521.58699999999999</v>
      </c>
      <c r="K168" s="7">
        <v>2543.5</v>
      </c>
      <c r="L168" s="7">
        <v>725.15499999999997</v>
      </c>
      <c r="M168" s="7">
        <v>1147.03</v>
      </c>
      <c r="N168" s="7">
        <v>822.73299999999995</v>
      </c>
      <c r="O168" s="7">
        <v>-37</v>
      </c>
      <c r="P168" s="13">
        <v>7137.1280000000006</v>
      </c>
      <c r="Q168" s="12">
        <v>108.32299999999999</v>
      </c>
      <c r="R168" s="7">
        <v>-83.475999999999999</v>
      </c>
      <c r="S168" s="7">
        <v>24.846999999999994</v>
      </c>
      <c r="T168" s="8">
        <v>9122392</v>
      </c>
      <c r="U168" s="111">
        <f t="shared" si="9"/>
        <v>12655291</v>
      </c>
      <c r="V168" s="11">
        <v>-2.4158453015843406E-13</v>
      </c>
      <c r="W168" s="138">
        <v>42.437137272069762</v>
      </c>
      <c r="X168" s="99">
        <v>55</v>
      </c>
      <c r="Y168" s="100">
        <v>31</v>
      </c>
      <c r="Z168" s="104">
        <f t="shared" si="11"/>
        <v>43</v>
      </c>
    </row>
    <row r="169" spans="1:26" hidden="1" x14ac:dyDescent="0.2">
      <c r="A169" s="84" t="str">
        <f t="shared" si="10"/>
        <v>Sat</v>
      </c>
      <c r="B169" s="40">
        <v>36995</v>
      </c>
      <c r="C169" s="8">
        <v>4228.0590000000002</v>
      </c>
      <c r="D169" s="7">
        <v>3029.1289999999999</v>
      </c>
      <c r="E169" s="13">
        <v>7257.1880000000001</v>
      </c>
      <c r="F169" s="97">
        <v>820.08400000000006</v>
      </c>
      <c r="G169" s="123"/>
      <c r="H169" s="123"/>
      <c r="I169" s="7">
        <v>425.94299999999998</v>
      </c>
      <c r="J169" s="7">
        <v>518.798</v>
      </c>
      <c r="K169" s="7">
        <v>2513.8000000000002</v>
      </c>
      <c r="L169" s="7">
        <v>857.30499999999995</v>
      </c>
      <c r="M169" s="7">
        <v>1189.2529999999999</v>
      </c>
      <c r="N169" s="7">
        <v>820.66899999999998</v>
      </c>
      <c r="O169" s="7">
        <v>-33</v>
      </c>
      <c r="P169" s="13">
        <v>7112.8519999999999</v>
      </c>
      <c r="Q169" s="12">
        <v>217.26300000000001</v>
      </c>
      <c r="R169" s="7">
        <v>-72.927000000000007</v>
      </c>
      <c r="S169" s="7">
        <v>144.33600000000001</v>
      </c>
      <c r="T169" s="8">
        <v>9339655</v>
      </c>
      <c r="U169" s="111">
        <f t="shared" si="9"/>
        <v>12582364</v>
      </c>
      <c r="V169" s="11">
        <v>2.2737367544323206E-13</v>
      </c>
      <c r="W169" s="138">
        <v>44.551404460226898</v>
      </c>
      <c r="X169" s="99">
        <v>52</v>
      </c>
      <c r="Y169" s="100">
        <v>39</v>
      </c>
      <c r="Z169" s="104">
        <f t="shared" si="11"/>
        <v>45.5</v>
      </c>
    </row>
    <row r="170" spans="1:26" hidden="1" x14ac:dyDescent="0.2">
      <c r="A170" s="84" t="str">
        <f t="shared" si="10"/>
        <v>Sun</v>
      </c>
      <c r="B170" s="40">
        <v>36996</v>
      </c>
      <c r="C170" s="8">
        <v>4175.9539999999997</v>
      </c>
      <c r="D170" s="7">
        <v>3019.33</v>
      </c>
      <c r="E170" s="13">
        <v>7195.2839999999997</v>
      </c>
      <c r="F170" s="97">
        <v>779.84499999999866</v>
      </c>
      <c r="G170" s="123"/>
      <c r="H170" s="123"/>
      <c r="I170" s="7">
        <v>343.44600000000003</v>
      </c>
      <c r="J170" s="7">
        <v>518.798</v>
      </c>
      <c r="K170" s="7">
        <v>2467.5010000000002</v>
      </c>
      <c r="L170" s="7">
        <v>883.04399999999998</v>
      </c>
      <c r="M170" s="7">
        <v>1163.133</v>
      </c>
      <c r="N170" s="7">
        <v>814.529</v>
      </c>
      <c r="O170" s="7">
        <v>-40</v>
      </c>
      <c r="P170" s="13">
        <v>6930.2959999999994</v>
      </c>
      <c r="Q170" s="12">
        <v>297.25900000000001</v>
      </c>
      <c r="R170" s="7">
        <v>-32.271000000000001</v>
      </c>
      <c r="S170" s="7">
        <v>264.988</v>
      </c>
      <c r="T170" s="8">
        <v>9636914</v>
      </c>
      <c r="U170" s="111">
        <f t="shared" si="9"/>
        <v>12550093</v>
      </c>
      <c r="V170" s="11">
        <v>0</v>
      </c>
      <c r="W170" s="138">
        <v>45.002572152678027</v>
      </c>
      <c r="X170" s="99">
        <v>61</v>
      </c>
      <c r="Y170" s="100">
        <v>35</v>
      </c>
      <c r="Z170" s="104">
        <f t="shared" si="11"/>
        <v>48</v>
      </c>
    </row>
    <row r="171" spans="1:26" hidden="1" x14ac:dyDescent="0.2">
      <c r="A171" s="84" t="str">
        <f t="shared" si="10"/>
        <v>Mon</v>
      </c>
      <c r="B171" s="40">
        <v>36997</v>
      </c>
      <c r="C171" s="8">
        <v>4198.5309999999999</v>
      </c>
      <c r="D171" s="7">
        <v>3112.377</v>
      </c>
      <c r="E171" s="13">
        <v>7310.9079999999994</v>
      </c>
      <c r="F171" s="97">
        <v>985.03799999999978</v>
      </c>
      <c r="G171" s="123"/>
      <c r="H171" s="123"/>
      <c r="I171" s="7">
        <v>325.06</v>
      </c>
      <c r="J171" s="7">
        <v>511.21499999999997</v>
      </c>
      <c r="K171" s="7">
        <v>2559.027</v>
      </c>
      <c r="L171" s="7">
        <v>839.81600000000003</v>
      </c>
      <c r="M171" s="7">
        <v>1062.9090000000001</v>
      </c>
      <c r="N171" s="7">
        <v>811.77499999999998</v>
      </c>
      <c r="O171" s="7">
        <v>-37</v>
      </c>
      <c r="P171" s="13">
        <v>7057.84</v>
      </c>
      <c r="Q171" s="12">
        <v>367.447</v>
      </c>
      <c r="R171" s="7">
        <v>-114.379</v>
      </c>
      <c r="S171" s="7">
        <v>253.06799999999998</v>
      </c>
      <c r="T171" s="8">
        <v>10004361</v>
      </c>
      <c r="U171" s="111">
        <f t="shared" si="9"/>
        <v>12435714</v>
      </c>
      <c r="V171" s="11">
        <v>2.2737367544323206E-13</v>
      </c>
      <c r="W171" s="138">
        <v>44.256080135569547</v>
      </c>
      <c r="X171" s="99">
        <v>67</v>
      </c>
      <c r="Y171" s="100">
        <v>39</v>
      </c>
      <c r="Z171" s="104">
        <f t="shared" si="11"/>
        <v>53</v>
      </c>
    </row>
    <row r="172" spans="1:26" hidden="1" x14ac:dyDescent="0.2">
      <c r="A172" s="84" t="str">
        <f t="shared" si="10"/>
        <v>Tue</v>
      </c>
      <c r="B172" s="40">
        <v>36998</v>
      </c>
      <c r="C172" s="8">
        <v>4237.5460000000003</v>
      </c>
      <c r="D172" s="7">
        <v>3093.788</v>
      </c>
      <c r="E172" s="13">
        <v>7331.3340000000007</v>
      </c>
      <c r="F172" s="97">
        <v>890.73600000000022</v>
      </c>
      <c r="G172" s="123"/>
      <c r="H172" s="123"/>
      <c r="I172" s="7">
        <v>274.66800000000001</v>
      </c>
      <c r="J172" s="7">
        <v>534.66399999999999</v>
      </c>
      <c r="K172" s="7">
        <v>2533.279</v>
      </c>
      <c r="L172" s="7">
        <v>888.48900000000003</v>
      </c>
      <c r="M172" s="7">
        <v>1081.8800000000001</v>
      </c>
      <c r="N172" s="7">
        <v>813.71900000000005</v>
      </c>
      <c r="O172" s="7">
        <v>-45</v>
      </c>
      <c r="P172" s="13">
        <v>6972.4350000000004</v>
      </c>
      <c r="Q172" s="12">
        <v>386.00799999999998</v>
      </c>
      <c r="R172" s="7">
        <v>-27.109000000000002</v>
      </c>
      <c r="S172" s="7">
        <v>358.899</v>
      </c>
      <c r="T172" s="8">
        <v>10390369</v>
      </c>
      <c r="U172" s="111">
        <f t="shared" si="9"/>
        <v>12408605</v>
      </c>
      <c r="V172" s="11">
        <v>0</v>
      </c>
      <c r="W172" s="138">
        <v>38.932182213541573</v>
      </c>
      <c r="X172" s="99">
        <v>78</v>
      </c>
      <c r="Y172" s="100">
        <v>46</v>
      </c>
      <c r="Z172" s="104">
        <f t="shared" si="11"/>
        <v>62</v>
      </c>
    </row>
    <row r="173" spans="1:26" hidden="1" x14ac:dyDescent="0.2">
      <c r="A173" s="84" t="str">
        <f t="shared" si="10"/>
        <v>Wed</v>
      </c>
      <c r="B173" s="40">
        <v>36999</v>
      </c>
      <c r="C173" s="8">
        <v>4157.1139999999996</v>
      </c>
      <c r="D173" s="7">
        <v>3114.8850000000002</v>
      </c>
      <c r="E173" s="13">
        <v>7271.9989999999998</v>
      </c>
      <c r="F173" s="97">
        <v>767.80300000000011</v>
      </c>
      <c r="G173" s="123"/>
      <c r="H173" s="123"/>
      <c r="I173" s="7">
        <v>277.61799999999999</v>
      </c>
      <c r="J173" s="7">
        <v>497.923</v>
      </c>
      <c r="K173" s="7">
        <v>2578.049</v>
      </c>
      <c r="L173" s="7">
        <v>892.68</v>
      </c>
      <c r="M173" s="7">
        <v>1186.819</v>
      </c>
      <c r="N173" s="7">
        <v>763.94100000000003</v>
      </c>
      <c r="O173" s="7">
        <v>-43</v>
      </c>
      <c r="P173" s="13">
        <v>6921.8329999999996</v>
      </c>
      <c r="Q173" s="12">
        <v>335.11799999999999</v>
      </c>
      <c r="R173" s="7">
        <v>15.048</v>
      </c>
      <c r="S173" s="7">
        <v>350.166</v>
      </c>
      <c r="T173" s="8">
        <v>10725487</v>
      </c>
      <c r="U173" s="111">
        <f t="shared" si="9"/>
        <v>12423653</v>
      </c>
      <c r="V173" s="11">
        <v>0</v>
      </c>
      <c r="W173" s="138">
        <v>52.118277639975823</v>
      </c>
      <c r="X173" s="99">
        <v>79</v>
      </c>
      <c r="Y173" s="100">
        <v>55</v>
      </c>
      <c r="Z173" s="104">
        <f t="shared" si="11"/>
        <v>67</v>
      </c>
    </row>
    <row r="174" spans="1:26" hidden="1" x14ac:dyDescent="0.2">
      <c r="A174" s="84" t="str">
        <f t="shared" si="10"/>
        <v>Thu</v>
      </c>
      <c r="B174" s="40">
        <v>37000</v>
      </c>
      <c r="C174" s="8">
        <v>4215.134</v>
      </c>
      <c r="D174" s="7">
        <v>3102.9389999999999</v>
      </c>
      <c r="E174" s="13">
        <v>7318.0730000000003</v>
      </c>
      <c r="F174" s="97">
        <v>791.35100000000079</v>
      </c>
      <c r="G174" s="123"/>
      <c r="H174" s="123"/>
      <c r="I174" s="7">
        <v>301.221</v>
      </c>
      <c r="J174" s="7">
        <v>481.21899999999999</v>
      </c>
      <c r="K174" s="7">
        <v>2534.991</v>
      </c>
      <c r="L174" s="7">
        <v>910.00099999999998</v>
      </c>
      <c r="M174" s="7">
        <v>1179.5719999999999</v>
      </c>
      <c r="N174" s="7">
        <v>777.17200000000003</v>
      </c>
      <c r="O174" s="7">
        <v>-64</v>
      </c>
      <c r="P174" s="13">
        <v>6911.527</v>
      </c>
      <c r="Q174" s="12">
        <v>289.05399999999997</v>
      </c>
      <c r="R174" s="7">
        <v>117.492</v>
      </c>
      <c r="S174" s="7">
        <v>406.54599999999999</v>
      </c>
      <c r="T174" s="8">
        <v>11014541</v>
      </c>
      <c r="U174" s="111">
        <f t="shared" si="9"/>
        <v>12541145</v>
      </c>
      <c r="V174" s="11">
        <v>0</v>
      </c>
      <c r="W174" s="138">
        <v>61.644509017239379</v>
      </c>
      <c r="X174" s="99">
        <v>66</v>
      </c>
      <c r="Y174" s="100">
        <v>47</v>
      </c>
      <c r="Z174" s="104">
        <f t="shared" si="11"/>
        <v>56.5</v>
      </c>
    </row>
    <row r="175" spans="1:26" hidden="1" x14ac:dyDescent="0.2">
      <c r="A175" s="84" t="str">
        <f t="shared" si="10"/>
        <v>Fri</v>
      </c>
      <c r="B175" s="40">
        <v>37001</v>
      </c>
      <c r="C175" s="8">
        <v>4292.1260000000002</v>
      </c>
      <c r="D175" s="7">
        <v>3132.4470000000001</v>
      </c>
      <c r="E175" s="13">
        <v>7424.5730000000003</v>
      </c>
      <c r="F175" s="97">
        <v>987.42100000000073</v>
      </c>
      <c r="G175" s="123"/>
      <c r="H175" s="123"/>
      <c r="I175" s="7">
        <v>428.38200000000001</v>
      </c>
      <c r="J175" s="7">
        <v>513.95299999999997</v>
      </c>
      <c r="K175" s="7">
        <v>2572.547</v>
      </c>
      <c r="L175" s="7">
        <v>870.74900000000002</v>
      </c>
      <c r="M175" s="7">
        <v>1179.8150000000001</v>
      </c>
      <c r="N175" s="7">
        <v>775.101</v>
      </c>
      <c r="O175" s="7">
        <v>-60</v>
      </c>
      <c r="P175" s="13">
        <v>7267.9680000000008</v>
      </c>
      <c r="Q175" s="12">
        <v>116.075</v>
      </c>
      <c r="R175" s="7">
        <v>40.53</v>
      </c>
      <c r="S175" s="7">
        <v>156.60499999999999</v>
      </c>
      <c r="T175" s="8">
        <v>11130616</v>
      </c>
      <c r="U175" s="111">
        <f t="shared" si="9"/>
        <v>12581675</v>
      </c>
      <c r="V175" s="11">
        <v>-4.5474735088646412E-13</v>
      </c>
      <c r="W175" s="138">
        <v>59.479021268414094</v>
      </c>
      <c r="X175" s="99">
        <v>59</v>
      </c>
      <c r="Y175" s="100">
        <v>37</v>
      </c>
      <c r="Z175" s="104">
        <f t="shared" si="11"/>
        <v>48</v>
      </c>
    </row>
    <row r="176" spans="1:26" hidden="1" x14ac:dyDescent="0.2">
      <c r="A176" s="84" t="str">
        <f t="shared" si="10"/>
        <v>Sat</v>
      </c>
      <c r="B176" s="40">
        <v>37002</v>
      </c>
      <c r="C176" s="8">
        <v>4147.2309999999998</v>
      </c>
      <c r="D176" s="7">
        <v>3156.098</v>
      </c>
      <c r="E176" s="13">
        <v>7303.3289999999997</v>
      </c>
      <c r="F176" s="97">
        <v>871.6629999999991</v>
      </c>
      <c r="G176" s="123"/>
      <c r="H176" s="123"/>
      <c r="I176" s="7">
        <v>440.38200000000001</v>
      </c>
      <c r="J176" s="7">
        <v>539.88800000000003</v>
      </c>
      <c r="K176" s="7">
        <v>2566.944</v>
      </c>
      <c r="L176" s="7">
        <v>884.30899999999997</v>
      </c>
      <c r="M176" s="7">
        <v>1181.5139999999999</v>
      </c>
      <c r="N176" s="7">
        <v>772.55499999999995</v>
      </c>
      <c r="O176" s="7">
        <v>-91</v>
      </c>
      <c r="P176" s="13">
        <v>7166.2549999999992</v>
      </c>
      <c r="Q176" s="12">
        <v>201.19</v>
      </c>
      <c r="R176" s="7">
        <v>-64.116</v>
      </c>
      <c r="S176" s="7">
        <v>137.07400000000001</v>
      </c>
      <c r="T176" s="8">
        <v>11331806</v>
      </c>
      <c r="U176" s="111">
        <f t="shared" si="9"/>
        <v>12517559</v>
      </c>
      <c r="V176" s="11">
        <v>5.1159076974727213E-13</v>
      </c>
      <c r="W176" s="138">
        <v>48.830081922487395</v>
      </c>
      <c r="X176" s="99">
        <v>52</v>
      </c>
      <c r="Y176" s="100">
        <v>40</v>
      </c>
      <c r="Z176" s="104">
        <f t="shared" si="11"/>
        <v>46</v>
      </c>
    </row>
    <row r="177" spans="1:26" hidden="1" x14ac:dyDescent="0.2">
      <c r="A177" s="84" t="str">
        <f t="shared" si="10"/>
        <v>Sun</v>
      </c>
      <c r="B177" s="40">
        <v>37003</v>
      </c>
      <c r="C177" s="8">
        <v>4090.37</v>
      </c>
      <c r="D177" s="7">
        <v>3128.7750000000001</v>
      </c>
      <c r="E177" s="13">
        <v>7219.1450000000004</v>
      </c>
      <c r="F177" s="97">
        <v>1201.9889999999998</v>
      </c>
      <c r="G177" s="123"/>
      <c r="H177" s="123"/>
      <c r="I177" s="7">
        <v>396.28800000000001</v>
      </c>
      <c r="J177" s="7">
        <v>514.67100000000005</v>
      </c>
      <c r="K177" s="7">
        <v>2537.7649999999999</v>
      </c>
      <c r="L177" s="7">
        <v>876.91300000000001</v>
      </c>
      <c r="M177" s="7">
        <v>1183.4390000000001</v>
      </c>
      <c r="N177" s="7">
        <v>773.13199999999995</v>
      </c>
      <c r="O177" s="7">
        <v>-92</v>
      </c>
      <c r="P177" s="13">
        <v>7392.1970000000001</v>
      </c>
      <c r="Q177" s="12">
        <v>145.57599999999999</v>
      </c>
      <c r="R177" s="7">
        <v>-318.62799999999999</v>
      </c>
      <c r="S177" s="7">
        <v>-173.05199999999999</v>
      </c>
      <c r="T177" s="8">
        <v>11477382</v>
      </c>
      <c r="U177" s="111">
        <f t="shared" si="9"/>
        <v>12198931</v>
      </c>
      <c r="V177" s="11">
        <v>3.1263880373444408E-13</v>
      </c>
      <c r="W177" s="138">
        <v>40.442245773971884</v>
      </c>
      <c r="X177" s="99">
        <v>56</v>
      </c>
      <c r="Y177" s="100">
        <v>39</v>
      </c>
      <c r="Z177" s="104">
        <f t="shared" si="11"/>
        <v>47.5</v>
      </c>
    </row>
    <row r="178" spans="1:26" hidden="1" x14ac:dyDescent="0.2">
      <c r="A178" s="84" t="str">
        <f t="shared" si="10"/>
        <v>Mon</v>
      </c>
      <c r="B178" s="40">
        <v>37004</v>
      </c>
      <c r="C178" s="8">
        <v>4082.8270000000002</v>
      </c>
      <c r="D178" s="7">
        <v>3123.0340000000001</v>
      </c>
      <c r="E178" s="13">
        <v>7205.8610000000008</v>
      </c>
      <c r="F178" s="97">
        <v>826.78499999999997</v>
      </c>
      <c r="G178" s="123"/>
      <c r="H178" s="123"/>
      <c r="I178" s="7">
        <v>380.38799999999998</v>
      </c>
      <c r="J178" s="7">
        <v>537.56600000000003</v>
      </c>
      <c r="K178" s="7">
        <v>2539.6280000000002</v>
      </c>
      <c r="L178" s="7">
        <v>868.84100000000001</v>
      </c>
      <c r="M178" s="7">
        <v>1180.4169999999999</v>
      </c>
      <c r="N178" s="7">
        <v>773.35400000000004</v>
      </c>
      <c r="O178" s="7">
        <v>-87</v>
      </c>
      <c r="P178" s="13">
        <v>7019.9790000000003</v>
      </c>
      <c r="Q178" s="12">
        <v>202.702</v>
      </c>
      <c r="R178" s="7">
        <v>-16.82</v>
      </c>
      <c r="S178" s="7">
        <v>185.88200000000001</v>
      </c>
      <c r="T178" s="8">
        <v>11680084</v>
      </c>
      <c r="U178" s="111">
        <f t="shared" si="9"/>
        <v>12182111</v>
      </c>
      <c r="V178" s="11">
        <v>5.1159076974727213E-13</v>
      </c>
      <c r="W178" s="138">
        <v>33.87954637023887</v>
      </c>
      <c r="X178" s="99">
        <v>61</v>
      </c>
      <c r="Y178" s="100">
        <v>41</v>
      </c>
      <c r="Z178" s="104">
        <f t="shared" si="11"/>
        <v>51</v>
      </c>
    </row>
    <row r="179" spans="1:26" hidden="1" x14ac:dyDescent="0.2">
      <c r="A179" s="84" t="str">
        <f t="shared" si="10"/>
        <v>Tue</v>
      </c>
      <c r="B179" s="40">
        <v>37005</v>
      </c>
      <c r="C179" s="8">
        <v>3710.0949999999998</v>
      </c>
      <c r="D179" s="7">
        <v>3102.9270000000001</v>
      </c>
      <c r="E179" s="13">
        <v>6813.0219999999999</v>
      </c>
      <c r="F179" s="97">
        <v>746.57899999999995</v>
      </c>
      <c r="G179" s="123"/>
      <c r="H179" s="123"/>
      <c r="I179" s="7">
        <v>313.61900000000003</v>
      </c>
      <c r="J179" s="7">
        <v>381.72</v>
      </c>
      <c r="K179" s="7">
        <v>2573.8910000000001</v>
      </c>
      <c r="L179" s="7">
        <v>851.471</v>
      </c>
      <c r="M179" s="7">
        <v>1109.172</v>
      </c>
      <c r="N179" s="7">
        <v>712.024</v>
      </c>
      <c r="O179" s="7">
        <v>-53</v>
      </c>
      <c r="P179" s="13">
        <v>6635.4759999999997</v>
      </c>
      <c r="Q179" s="12">
        <v>149.79400000000001</v>
      </c>
      <c r="R179" s="7">
        <v>27.751999999999999</v>
      </c>
      <c r="S179" s="7">
        <v>177.54600000000002</v>
      </c>
      <c r="T179" s="8">
        <v>11829878</v>
      </c>
      <c r="U179" s="111">
        <f t="shared" si="9"/>
        <v>12209863</v>
      </c>
      <c r="V179" s="11">
        <v>2.5579538487363607E-13</v>
      </c>
      <c r="W179" s="138">
        <v>44.731547329957429</v>
      </c>
      <c r="X179" s="99">
        <v>65</v>
      </c>
      <c r="Y179" s="100">
        <v>42</v>
      </c>
      <c r="Z179" s="104">
        <f t="shared" si="11"/>
        <v>53.5</v>
      </c>
    </row>
    <row r="180" spans="1:26" hidden="1" x14ac:dyDescent="0.2">
      <c r="A180" s="84" t="str">
        <f t="shared" si="10"/>
        <v>Wed</v>
      </c>
      <c r="B180" s="40">
        <v>37006</v>
      </c>
      <c r="C180" s="8">
        <v>3760.4870000000001</v>
      </c>
      <c r="D180" s="7">
        <v>3129.5050000000001</v>
      </c>
      <c r="E180" s="13">
        <v>6889.9920000000002</v>
      </c>
      <c r="F180" s="97">
        <v>607.30099999999879</v>
      </c>
      <c r="G180" s="123"/>
      <c r="H180" s="123"/>
      <c r="I180" s="7">
        <v>297.87599999999998</v>
      </c>
      <c r="J180" s="7">
        <v>445.76600000000002</v>
      </c>
      <c r="K180" s="7">
        <v>2605.6550000000002</v>
      </c>
      <c r="L180" s="7">
        <v>886.05</v>
      </c>
      <c r="M180" s="7">
        <v>1175.9169999999999</v>
      </c>
      <c r="N180" s="7">
        <v>716.56399999999996</v>
      </c>
      <c r="O180" s="7">
        <v>-55</v>
      </c>
      <c r="P180" s="13">
        <v>6680.1289999999999</v>
      </c>
      <c r="Q180" s="12">
        <v>197.70500000000001</v>
      </c>
      <c r="R180" s="7">
        <v>12.157999999999999</v>
      </c>
      <c r="S180" s="7">
        <v>209.863</v>
      </c>
      <c r="T180" s="8">
        <v>12027583</v>
      </c>
      <c r="U180" s="111">
        <f t="shared" si="9"/>
        <v>12222021</v>
      </c>
      <c r="V180" s="11">
        <v>2.8421709430404007E-13</v>
      </c>
      <c r="W180" s="138">
        <v>51.353511214501992</v>
      </c>
      <c r="X180" s="99">
        <v>70</v>
      </c>
      <c r="Y180" s="100">
        <v>42</v>
      </c>
      <c r="Z180" s="104">
        <f t="shared" si="11"/>
        <v>56</v>
      </c>
    </row>
    <row r="181" spans="1:26" hidden="1" x14ac:dyDescent="0.2">
      <c r="A181" s="84" t="str">
        <f t="shared" si="10"/>
        <v>Thu</v>
      </c>
      <c r="B181" s="40">
        <v>37007</v>
      </c>
      <c r="C181" s="8">
        <v>4031.0990000000002</v>
      </c>
      <c r="D181" s="7">
        <v>3104.4380000000001</v>
      </c>
      <c r="E181" s="13">
        <v>7135.5370000000003</v>
      </c>
      <c r="F181" s="97">
        <v>771.20599999999956</v>
      </c>
      <c r="G181" s="123"/>
      <c r="H181" s="123"/>
      <c r="I181" s="7">
        <v>272.52800000000002</v>
      </c>
      <c r="J181" s="7">
        <v>490.88099999999997</v>
      </c>
      <c r="K181" s="7">
        <v>2653.8850000000002</v>
      </c>
      <c r="L181" s="7">
        <v>873.00300000000004</v>
      </c>
      <c r="M181" s="7">
        <v>1157.2059999999999</v>
      </c>
      <c r="N181" s="7">
        <v>652.65200000000004</v>
      </c>
      <c r="O181" s="7">
        <v>-71</v>
      </c>
      <c r="P181" s="13">
        <v>6800.3609999999999</v>
      </c>
      <c r="Q181" s="12">
        <v>296.85000000000002</v>
      </c>
      <c r="R181" s="7">
        <v>38.326000000000001</v>
      </c>
      <c r="S181" s="7">
        <v>335.17600000000004</v>
      </c>
      <c r="T181" s="8">
        <v>12324433</v>
      </c>
      <c r="U181" s="111">
        <f t="shared" si="9"/>
        <v>12260347</v>
      </c>
      <c r="V181" s="11">
        <v>0</v>
      </c>
      <c r="W181" s="138">
        <v>56.775872354642061</v>
      </c>
      <c r="X181" s="99">
        <v>78</v>
      </c>
      <c r="Y181" s="100">
        <v>47</v>
      </c>
      <c r="Z181" s="104">
        <f t="shared" si="11"/>
        <v>62.5</v>
      </c>
    </row>
    <row r="182" spans="1:26" hidden="1" x14ac:dyDescent="0.2">
      <c r="A182" s="84" t="str">
        <f t="shared" si="10"/>
        <v>Fri</v>
      </c>
      <c r="B182" s="40">
        <v>37008</v>
      </c>
      <c r="C182" s="8">
        <v>4032.8530000000001</v>
      </c>
      <c r="D182" s="7">
        <v>3117.6309999999999</v>
      </c>
      <c r="E182" s="13">
        <v>7150.4840000000004</v>
      </c>
      <c r="F182" s="97">
        <v>608.27400000000011</v>
      </c>
      <c r="G182" s="123"/>
      <c r="H182" s="123"/>
      <c r="I182" s="7">
        <v>250.02600000000001</v>
      </c>
      <c r="J182" s="7">
        <v>526.92700000000002</v>
      </c>
      <c r="K182" s="7">
        <v>2692.3969999999999</v>
      </c>
      <c r="L182" s="7">
        <v>880.51700000000005</v>
      </c>
      <c r="M182" s="7">
        <v>1171.703</v>
      </c>
      <c r="N182" s="7">
        <v>667.30600000000004</v>
      </c>
      <c r="O182" s="7">
        <v>-75</v>
      </c>
      <c r="P182" s="13">
        <v>6722.15</v>
      </c>
      <c r="Q182" s="12">
        <v>340.995</v>
      </c>
      <c r="R182" s="7">
        <v>87.338999999999999</v>
      </c>
      <c r="S182" s="7">
        <v>428.334</v>
      </c>
      <c r="T182" s="8">
        <v>12665428</v>
      </c>
      <c r="U182" s="111">
        <f t="shared" si="9"/>
        <v>12347686</v>
      </c>
      <c r="V182" s="11">
        <v>0</v>
      </c>
      <c r="W182" s="138">
        <v>59.857750436441783</v>
      </c>
      <c r="X182" s="99">
        <v>80</v>
      </c>
      <c r="Y182" s="100">
        <v>51</v>
      </c>
      <c r="Z182" s="104">
        <f t="shared" si="11"/>
        <v>65.5</v>
      </c>
    </row>
    <row r="183" spans="1:26" hidden="1" x14ac:dyDescent="0.2">
      <c r="A183" s="84" t="str">
        <f t="shared" si="10"/>
        <v>Sat</v>
      </c>
      <c r="B183" s="40">
        <v>37009</v>
      </c>
      <c r="C183" s="8">
        <v>4073.9479999999999</v>
      </c>
      <c r="D183" s="7">
        <v>3043.1320000000001</v>
      </c>
      <c r="E183" s="13">
        <v>7117.08</v>
      </c>
      <c r="F183" s="97">
        <v>671.58</v>
      </c>
      <c r="G183" s="123"/>
      <c r="H183" s="123"/>
      <c r="I183" s="7">
        <v>245.55699999999999</v>
      </c>
      <c r="J183" s="7">
        <v>509.47800000000001</v>
      </c>
      <c r="K183" s="7">
        <v>2602.2060000000001</v>
      </c>
      <c r="L183" s="7">
        <v>933.74099999999999</v>
      </c>
      <c r="M183" s="7">
        <v>1181.3230000000001</v>
      </c>
      <c r="N183" s="7">
        <v>669.86900000000003</v>
      </c>
      <c r="O183" s="7">
        <v>-117</v>
      </c>
      <c r="P183" s="13">
        <v>6696.7539999999999</v>
      </c>
      <c r="Q183" s="12">
        <v>363.71300000000002</v>
      </c>
      <c r="R183" s="7">
        <v>56.613</v>
      </c>
      <c r="S183" s="7">
        <v>420.32600000000002</v>
      </c>
      <c r="T183" s="8">
        <v>13029141</v>
      </c>
      <c r="U183" s="111">
        <f t="shared" si="9"/>
        <v>12404299</v>
      </c>
      <c r="V183" s="11">
        <v>0</v>
      </c>
      <c r="W183" s="138">
        <v>61.116052943543778</v>
      </c>
      <c r="X183" s="99">
        <v>80</v>
      </c>
      <c r="Y183" s="100">
        <v>61</v>
      </c>
      <c r="Z183" s="104">
        <f t="shared" si="11"/>
        <v>70.5</v>
      </c>
    </row>
    <row r="184" spans="1:26" hidden="1" x14ac:dyDescent="0.2">
      <c r="A184" s="84" t="str">
        <f t="shared" si="10"/>
        <v>Sun</v>
      </c>
      <c r="B184" s="40">
        <v>37010</v>
      </c>
      <c r="C184" s="8">
        <v>4187.4110000000001</v>
      </c>
      <c r="D184" s="7">
        <v>3204.7660000000001</v>
      </c>
      <c r="E184" s="13">
        <v>7392.1769999999997</v>
      </c>
      <c r="F184" s="97">
        <v>796.94699999999943</v>
      </c>
      <c r="G184" s="123"/>
      <c r="H184" s="123"/>
      <c r="I184" s="7">
        <v>260.97199999999998</v>
      </c>
      <c r="J184" s="7">
        <v>526.05899999999997</v>
      </c>
      <c r="K184" s="7">
        <v>2726.4780000000001</v>
      </c>
      <c r="L184" s="7">
        <v>893.69200000000001</v>
      </c>
      <c r="M184" s="7">
        <v>1181.3430000000001</v>
      </c>
      <c r="N184" s="7">
        <v>805.49699999999996</v>
      </c>
      <c r="O184" s="7">
        <v>-109</v>
      </c>
      <c r="P184" s="13">
        <v>7081.9879999999994</v>
      </c>
      <c r="Q184" s="12">
        <v>250.77600000000001</v>
      </c>
      <c r="R184" s="7">
        <v>59.412999999999997</v>
      </c>
      <c r="S184" s="7">
        <v>310.18900000000002</v>
      </c>
      <c r="T184" s="8">
        <v>13279917</v>
      </c>
      <c r="U184" s="111">
        <f t="shared" si="9"/>
        <v>12463712</v>
      </c>
      <c r="V184" s="11">
        <v>0</v>
      </c>
      <c r="W184" s="138">
        <v>62.548542625058111</v>
      </c>
      <c r="X184" s="99">
        <v>64</v>
      </c>
      <c r="Y184" s="100">
        <v>50</v>
      </c>
      <c r="Z184" s="104">
        <f t="shared" si="11"/>
        <v>57</v>
      </c>
    </row>
    <row r="185" spans="1:26" ht="10.8" hidden="1" thickBot="1" x14ac:dyDescent="0.25">
      <c r="A185" s="94" t="str">
        <f t="shared" si="10"/>
        <v>Mon</v>
      </c>
      <c r="B185" s="41">
        <v>37011</v>
      </c>
      <c r="C185" s="42">
        <v>4173.5609999999997</v>
      </c>
      <c r="D185" s="43">
        <v>3199.4029999999998</v>
      </c>
      <c r="E185" s="46">
        <v>7372.9639999999999</v>
      </c>
      <c r="F185" s="98">
        <v>823.63400000000001</v>
      </c>
      <c r="G185" s="124"/>
      <c r="H185" s="124"/>
      <c r="I185" s="43">
        <v>272.65899999999999</v>
      </c>
      <c r="J185" s="43">
        <v>523.26499999999999</v>
      </c>
      <c r="K185" s="43">
        <v>2731.8069999999998</v>
      </c>
      <c r="L185" s="43">
        <v>884.28800000000001</v>
      </c>
      <c r="M185" s="43">
        <v>1174.7929999999999</v>
      </c>
      <c r="N185" s="43">
        <v>811.03099999999995</v>
      </c>
      <c r="O185" s="43">
        <v>-107</v>
      </c>
      <c r="P185" s="46">
        <v>7114.4769999999999</v>
      </c>
      <c r="Q185" s="45">
        <v>252.62100000000001</v>
      </c>
      <c r="R185" s="43">
        <v>5.8659999999999997</v>
      </c>
      <c r="S185" s="43">
        <v>258.48700000000002</v>
      </c>
      <c r="T185" s="42">
        <v>13532538</v>
      </c>
      <c r="U185" s="118">
        <f t="shared" si="9"/>
        <v>12469578</v>
      </c>
      <c r="V185" s="47">
        <v>0</v>
      </c>
      <c r="W185" s="139">
        <v>61.686401964447185</v>
      </c>
      <c r="X185" s="101">
        <v>78</v>
      </c>
      <c r="Y185" s="102">
        <v>45</v>
      </c>
      <c r="Z185" s="105">
        <f t="shared" si="11"/>
        <v>61.5</v>
      </c>
    </row>
    <row r="186" spans="1:26" hidden="1" x14ac:dyDescent="0.2">
      <c r="A186" s="84" t="str">
        <f t="shared" si="10"/>
        <v>Tue</v>
      </c>
      <c r="B186" s="40">
        <v>37012</v>
      </c>
      <c r="C186" s="8">
        <v>4071.9119999999998</v>
      </c>
      <c r="D186" s="7">
        <v>2601.5309999999999</v>
      </c>
      <c r="E186" s="13">
        <v>6673.4429999999993</v>
      </c>
      <c r="F186" s="97">
        <v>464.86200000000002</v>
      </c>
      <c r="G186" s="123"/>
      <c r="H186" s="123"/>
      <c r="I186" s="7">
        <v>304.91000000000003</v>
      </c>
      <c r="J186" s="7">
        <v>447.55</v>
      </c>
      <c r="K186" s="7">
        <v>2473.1179999999999</v>
      </c>
      <c r="L186" s="7">
        <v>681.65700000000004</v>
      </c>
      <c r="M186" s="7">
        <v>1096.2190000000001</v>
      </c>
      <c r="N186" s="7">
        <v>797.721</v>
      </c>
      <c r="O186" s="7">
        <v>-81</v>
      </c>
      <c r="P186" s="13">
        <v>6185.0369999999994</v>
      </c>
      <c r="Q186" s="12">
        <v>462.66500000000002</v>
      </c>
      <c r="R186" s="7">
        <v>25.741</v>
      </c>
      <c r="S186" s="7">
        <v>488.40600000000001</v>
      </c>
      <c r="T186" s="8">
        <v>13995203</v>
      </c>
      <c r="U186" s="111">
        <f t="shared" si="9"/>
        <v>12495319</v>
      </c>
      <c r="V186" s="11">
        <v>0</v>
      </c>
      <c r="W186" s="138">
        <v>65.327445370090331</v>
      </c>
      <c r="X186" s="99">
        <v>69</v>
      </c>
      <c r="Y186" s="100">
        <v>45</v>
      </c>
      <c r="Z186" s="104">
        <f t="shared" si="11"/>
        <v>57</v>
      </c>
    </row>
    <row r="187" spans="1:26" hidden="1" x14ac:dyDescent="0.2">
      <c r="A187" s="84" t="str">
        <f t="shared" si="10"/>
        <v>Wed</v>
      </c>
      <c r="B187" s="40">
        <v>37013</v>
      </c>
      <c r="C187" s="8">
        <v>3995.482</v>
      </c>
      <c r="D187" s="7">
        <v>2636.4839999999999</v>
      </c>
      <c r="E187" s="13">
        <v>6631.9660000000003</v>
      </c>
      <c r="F187" s="97">
        <v>782.36100000000079</v>
      </c>
      <c r="G187" s="123"/>
      <c r="H187" s="123"/>
      <c r="I187" s="7">
        <v>418.08199999999999</v>
      </c>
      <c r="J187" s="7">
        <v>492.24400000000003</v>
      </c>
      <c r="K187" s="7">
        <v>2442.0250000000001</v>
      </c>
      <c r="L187" s="7">
        <v>696.14800000000002</v>
      </c>
      <c r="M187" s="7">
        <v>1126.586</v>
      </c>
      <c r="N187" s="7">
        <v>700.00199999999995</v>
      </c>
      <c r="O187" s="7">
        <v>-96</v>
      </c>
      <c r="P187" s="13">
        <v>6561.4480000000003</v>
      </c>
      <c r="Q187" s="12">
        <v>207.91800000000001</v>
      </c>
      <c r="R187" s="7">
        <v>-137.4</v>
      </c>
      <c r="S187" s="7">
        <v>70.518000000000001</v>
      </c>
      <c r="T187" s="8">
        <v>14203121</v>
      </c>
      <c r="U187" s="111">
        <f t="shared" si="9"/>
        <v>12357919</v>
      </c>
      <c r="V187" s="11">
        <v>0</v>
      </c>
      <c r="W187" s="138">
        <v>57.108716606595152</v>
      </c>
      <c r="X187" s="99">
        <v>56</v>
      </c>
      <c r="Y187" s="100">
        <v>33</v>
      </c>
      <c r="Z187" s="104">
        <f t="shared" si="11"/>
        <v>44.5</v>
      </c>
    </row>
    <row r="188" spans="1:26" hidden="1" x14ac:dyDescent="0.2">
      <c r="A188" s="84" t="str">
        <f t="shared" si="10"/>
        <v>Thu</v>
      </c>
      <c r="B188" s="40">
        <v>37014</v>
      </c>
      <c r="C188" s="8">
        <v>3909.4650000000001</v>
      </c>
      <c r="D188" s="7">
        <v>2965.6970000000001</v>
      </c>
      <c r="E188" s="13">
        <v>6875.1620000000003</v>
      </c>
      <c r="F188" s="97">
        <v>1103.9390000000003</v>
      </c>
      <c r="G188" s="123"/>
      <c r="H188" s="123"/>
      <c r="I188" s="7">
        <v>448.71600000000001</v>
      </c>
      <c r="J188" s="7">
        <v>499.49900000000002</v>
      </c>
      <c r="K188" s="7">
        <v>2551.87</v>
      </c>
      <c r="L188" s="7">
        <v>842.86599999999999</v>
      </c>
      <c r="M188" s="7">
        <v>1077.867</v>
      </c>
      <c r="N188" s="7">
        <v>684.64599999999996</v>
      </c>
      <c r="O188" s="7">
        <v>-77</v>
      </c>
      <c r="P188" s="13">
        <v>7132.4030000000002</v>
      </c>
      <c r="Q188" s="12">
        <v>77.616</v>
      </c>
      <c r="R188" s="7">
        <v>-334.85700000000003</v>
      </c>
      <c r="S188" s="7">
        <v>-257.24100000000004</v>
      </c>
      <c r="T188" s="8">
        <v>14280737</v>
      </c>
      <c r="U188" s="111">
        <f t="shared" si="9"/>
        <v>12023062</v>
      </c>
      <c r="V188" s="11">
        <v>0</v>
      </c>
      <c r="W188" s="138">
        <v>34.860040695042692</v>
      </c>
      <c r="X188" s="99">
        <v>57</v>
      </c>
      <c r="Y188" s="100">
        <v>42</v>
      </c>
      <c r="Z188" s="104">
        <f t="shared" si="11"/>
        <v>49.5</v>
      </c>
    </row>
    <row r="189" spans="1:26" hidden="1" x14ac:dyDescent="0.2">
      <c r="A189" s="84" t="str">
        <f t="shared" si="10"/>
        <v>Fri</v>
      </c>
      <c r="B189" s="40">
        <v>37015</v>
      </c>
      <c r="C189" s="8">
        <v>4042.3220000000001</v>
      </c>
      <c r="D189" s="7">
        <v>3175.5329999999999</v>
      </c>
      <c r="E189" s="13">
        <v>7217.8549999999996</v>
      </c>
      <c r="F189" s="97">
        <v>1004.9269999999992</v>
      </c>
      <c r="G189" s="123"/>
      <c r="H189" s="123"/>
      <c r="I189" s="7">
        <v>351.81</v>
      </c>
      <c r="J189" s="7">
        <v>525.90499999999997</v>
      </c>
      <c r="K189" s="7">
        <v>2752.7310000000002</v>
      </c>
      <c r="L189" s="7">
        <v>849.31799999999998</v>
      </c>
      <c r="M189" s="7">
        <v>1094.864</v>
      </c>
      <c r="N189" s="7">
        <v>749.65499999999997</v>
      </c>
      <c r="O189" s="7">
        <v>-75</v>
      </c>
      <c r="P189" s="13">
        <v>7254.21</v>
      </c>
      <c r="Q189" s="12">
        <v>263.947</v>
      </c>
      <c r="R189" s="7">
        <v>-300.30200000000002</v>
      </c>
      <c r="S189" s="7">
        <v>-36.354999999999997</v>
      </c>
      <c r="T189" s="8">
        <v>14544684</v>
      </c>
      <c r="U189" s="111">
        <f t="shared" si="9"/>
        <v>11722760</v>
      </c>
      <c r="V189" s="11">
        <v>4.5474735088646412E-13</v>
      </c>
      <c r="W189" s="138">
        <v>35.363076083967009</v>
      </c>
      <c r="X189" s="99">
        <v>62</v>
      </c>
      <c r="Y189" s="100">
        <v>36</v>
      </c>
      <c r="Z189" s="104">
        <f t="shared" si="11"/>
        <v>49</v>
      </c>
    </row>
    <row r="190" spans="1:26" hidden="1" x14ac:dyDescent="0.2">
      <c r="A190" s="84" t="str">
        <f t="shared" si="10"/>
        <v>Sat</v>
      </c>
      <c r="B190" s="40">
        <v>37016</v>
      </c>
      <c r="C190" s="8">
        <v>3960.5529999999999</v>
      </c>
      <c r="D190" s="7">
        <v>2937.8429999999998</v>
      </c>
      <c r="E190" s="13">
        <v>6898.3959999999997</v>
      </c>
      <c r="F190" s="97">
        <v>929.88699999999915</v>
      </c>
      <c r="G190" s="123"/>
      <c r="H190" s="123"/>
      <c r="I190" s="7">
        <v>304.27600000000001</v>
      </c>
      <c r="J190" s="7">
        <v>535.05200000000002</v>
      </c>
      <c r="K190" s="7">
        <v>2433.3719999999998</v>
      </c>
      <c r="L190" s="7">
        <v>853.06</v>
      </c>
      <c r="M190" s="7">
        <v>1151.586</v>
      </c>
      <c r="N190" s="7">
        <v>724.822</v>
      </c>
      <c r="O190" s="7">
        <v>-91</v>
      </c>
      <c r="P190" s="13">
        <v>6841.0549999999994</v>
      </c>
      <c r="Q190" s="12">
        <v>288.37900000000002</v>
      </c>
      <c r="R190" s="7">
        <v>-231.03800000000001</v>
      </c>
      <c r="S190" s="7">
        <v>57.341000000000008</v>
      </c>
      <c r="T190" s="8">
        <v>14833063</v>
      </c>
      <c r="U190" s="111">
        <f t="shared" si="9"/>
        <v>11491722</v>
      </c>
      <c r="V190" s="11">
        <v>3.4106051316484809E-13</v>
      </c>
      <c r="W190" s="138">
        <v>37.992342013191021</v>
      </c>
      <c r="X190" s="99">
        <v>67</v>
      </c>
      <c r="Y190" s="100">
        <v>39</v>
      </c>
      <c r="Z190" s="104">
        <f t="shared" si="11"/>
        <v>53</v>
      </c>
    </row>
    <row r="191" spans="1:26" hidden="1" x14ac:dyDescent="0.2">
      <c r="A191" s="84" t="str">
        <f t="shared" si="10"/>
        <v>Sun</v>
      </c>
      <c r="B191" s="40">
        <v>37017</v>
      </c>
      <c r="C191" s="8">
        <v>4013.489</v>
      </c>
      <c r="D191" s="7">
        <v>3033.6019999999999</v>
      </c>
      <c r="E191" s="13">
        <v>7047.0910000000003</v>
      </c>
      <c r="F191" s="97">
        <v>756.17900000000088</v>
      </c>
      <c r="G191" s="123"/>
      <c r="H191" s="123"/>
      <c r="I191" s="7">
        <v>316.892</v>
      </c>
      <c r="J191" s="7">
        <v>523.57399999999996</v>
      </c>
      <c r="K191" s="7">
        <v>2540.0210000000002</v>
      </c>
      <c r="L191" s="7">
        <v>874.44100000000003</v>
      </c>
      <c r="M191" s="7">
        <v>1167.1869999999999</v>
      </c>
      <c r="N191" s="7">
        <v>753.49400000000003</v>
      </c>
      <c r="O191" s="7">
        <v>-94</v>
      </c>
      <c r="P191" s="13">
        <v>6837.7880000000005</v>
      </c>
      <c r="Q191" s="12">
        <v>203.095</v>
      </c>
      <c r="R191" s="7">
        <v>6.2080000000000002</v>
      </c>
      <c r="S191" s="7">
        <v>209.303</v>
      </c>
      <c r="T191" s="8">
        <v>15036158</v>
      </c>
      <c r="U191" s="111">
        <f t="shared" si="9"/>
        <v>11497930</v>
      </c>
      <c r="V191" s="11">
        <v>0</v>
      </c>
      <c r="W191" s="138">
        <v>47.07122934413885</v>
      </c>
      <c r="X191" s="99">
        <v>64</v>
      </c>
      <c r="Y191" s="100">
        <v>40</v>
      </c>
      <c r="Z191" s="104">
        <f t="shared" si="11"/>
        <v>52</v>
      </c>
    </row>
    <row r="192" spans="1:26" hidden="1" x14ac:dyDescent="0.2">
      <c r="A192" s="84" t="str">
        <f t="shared" si="10"/>
        <v>Mon</v>
      </c>
      <c r="B192" s="40">
        <v>37018</v>
      </c>
      <c r="C192" s="8">
        <v>4021.2159999999999</v>
      </c>
      <c r="D192" s="7">
        <v>3041.4180000000001</v>
      </c>
      <c r="E192" s="13">
        <v>7062.634</v>
      </c>
      <c r="F192" s="97">
        <v>787.43500000000051</v>
      </c>
      <c r="G192" s="123"/>
      <c r="H192" s="123"/>
      <c r="I192" s="7">
        <v>313.77699999999999</v>
      </c>
      <c r="J192" s="7">
        <v>522.428</v>
      </c>
      <c r="K192" s="7">
        <v>2561.0410000000002</v>
      </c>
      <c r="L192" s="7">
        <v>859.31500000000005</v>
      </c>
      <c r="M192" s="7">
        <v>1089.1410000000001</v>
      </c>
      <c r="N192" s="7">
        <v>806.33100000000002</v>
      </c>
      <c r="O192" s="7">
        <v>-96</v>
      </c>
      <c r="P192" s="13">
        <v>6843.4679999999998</v>
      </c>
      <c r="Q192" s="12">
        <v>223.36600000000001</v>
      </c>
      <c r="R192" s="7">
        <v>-4.2</v>
      </c>
      <c r="S192" s="7">
        <v>219.16600000000003</v>
      </c>
      <c r="T192" s="8">
        <v>15259524</v>
      </c>
      <c r="U192" s="111">
        <f t="shared" si="9"/>
        <v>11493730</v>
      </c>
      <c r="V192" s="11">
        <v>0</v>
      </c>
      <c r="W192" s="138">
        <v>50.313540726777568</v>
      </c>
      <c r="X192" s="99">
        <v>69</v>
      </c>
      <c r="Y192" s="100">
        <v>40</v>
      </c>
      <c r="Z192" s="104">
        <f t="shared" si="11"/>
        <v>54.5</v>
      </c>
    </row>
    <row r="193" spans="1:26" hidden="1" x14ac:dyDescent="0.2">
      <c r="A193" s="84" t="str">
        <f t="shared" si="10"/>
        <v>Tue</v>
      </c>
      <c r="B193" s="40">
        <v>37019</v>
      </c>
      <c r="C193" s="8">
        <v>4068.3649999999998</v>
      </c>
      <c r="D193" s="7">
        <v>2921.105</v>
      </c>
      <c r="E193" s="13">
        <v>6989.47</v>
      </c>
      <c r="F193" s="97">
        <v>638.37400000000025</v>
      </c>
      <c r="G193" s="123"/>
      <c r="H193" s="123"/>
      <c r="I193" s="7">
        <v>293.76799999999997</v>
      </c>
      <c r="J193" s="7">
        <v>507.73500000000001</v>
      </c>
      <c r="K193" s="7">
        <v>2674.7939999999999</v>
      </c>
      <c r="L193" s="7">
        <v>723.67200000000003</v>
      </c>
      <c r="M193" s="7">
        <v>1079.2360000000001</v>
      </c>
      <c r="N193" s="7">
        <v>820.34400000000005</v>
      </c>
      <c r="O193" s="7">
        <v>-108</v>
      </c>
      <c r="P193" s="13">
        <v>6629.9229999999989</v>
      </c>
      <c r="Q193" s="12">
        <v>302.18</v>
      </c>
      <c r="R193" s="7">
        <v>57.366999999999997</v>
      </c>
      <c r="S193" s="7">
        <v>359.54700000000003</v>
      </c>
      <c r="T193" s="8">
        <v>15561704</v>
      </c>
      <c r="U193" s="111">
        <f t="shared" si="9"/>
        <v>11551097</v>
      </c>
      <c r="V193" s="11">
        <v>4.5474735088646412E-13</v>
      </c>
      <c r="W193" s="138">
        <v>54.028108036224737</v>
      </c>
      <c r="X193" s="99">
        <v>79</v>
      </c>
      <c r="Y193" s="100">
        <v>44</v>
      </c>
      <c r="Z193" s="104">
        <f t="shared" si="11"/>
        <v>61.5</v>
      </c>
    </row>
    <row r="194" spans="1:26" hidden="1" x14ac:dyDescent="0.2">
      <c r="A194" s="84" t="str">
        <f t="shared" si="10"/>
        <v>Wed</v>
      </c>
      <c r="B194" s="40">
        <v>37020</v>
      </c>
      <c r="C194" s="8">
        <v>4106.5730000000003</v>
      </c>
      <c r="D194" s="7">
        <v>2969.1460000000002</v>
      </c>
      <c r="E194" s="13">
        <v>7075.719000000001</v>
      </c>
      <c r="F194" s="97">
        <v>391.75900000000058</v>
      </c>
      <c r="G194" s="123"/>
      <c r="H194" s="123"/>
      <c r="I194" s="7">
        <v>282.74700000000001</v>
      </c>
      <c r="J194" s="7">
        <v>539.07399999999996</v>
      </c>
      <c r="K194" s="7">
        <v>2702.6480000000001</v>
      </c>
      <c r="L194" s="7">
        <v>632.24800000000005</v>
      </c>
      <c r="M194" s="7">
        <v>1126.5530000000001</v>
      </c>
      <c r="N194" s="7">
        <v>820.428</v>
      </c>
      <c r="O194" s="7">
        <v>100</v>
      </c>
      <c r="P194" s="13">
        <v>6595.4570000000012</v>
      </c>
      <c r="Q194" s="12">
        <v>349.11200000000002</v>
      </c>
      <c r="R194" s="7">
        <v>131.15</v>
      </c>
      <c r="S194" s="7">
        <v>480.26200000000006</v>
      </c>
      <c r="T194" s="8">
        <v>15910816</v>
      </c>
      <c r="U194" s="111">
        <f t="shared" si="9"/>
        <v>11682247</v>
      </c>
      <c r="V194" s="11">
        <v>0</v>
      </c>
      <c r="W194" s="138">
        <v>61.414634685037726</v>
      </c>
      <c r="X194" s="99">
        <v>83</v>
      </c>
      <c r="Y194" s="100">
        <v>54</v>
      </c>
      <c r="Z194" s="104">
        <f t="shared" si="11"/>
        <v>68.5</v>
      </c>
    </row>
    <row r="195" spans="1:26" hidden="1" x14ac:dyDescent="0.2">
      <c r="A195" s="84" t="str">
        <f t="shared" si="10"/>
        <v>Thu</v>
      </c>
      <c r="B195" s="40">
        <v>37021</v>
      </c>
      <c r="C195" s="8">
        <v>4063.9349999999999</v>
      </c>
      <c r="D195" s="7">
        <v>2990.2939999999999</v>
      </c>
      <c r="E195" s="13">
        <v>7054.2289999999994</v>
      </c>
      <c r="F195" s="97">
        <v>518.90799999999945</v>
      </c>
      <c r="G195" s="123"/>
      <c r="H195" s="123"/>
      <c r="I195" s="7">
        <v>253.91800000000001</v>
      </c>
      <c r="J195" s="7">
        <v>483.20100000000002</v>
      </c>
      <c r="K195" s="7">
        <v>2768.8870000000002</v>
      </c>
      <c r="L195" s="7">
        <v>623.60199999999998</v>
      </c>
      <c r="M195" s="7">
        <v>1111.7929999999999</v>
      </c>
      <c r="N195" s="7">
        <v>805.87099999999998</v>
      </c>
      <c r="O195" s="7">
        <v>100</v>
      </c>
      <c r="P195" s="13">
        <v>6666.18</v>
      </c>
      <c r="Q195" s="12">
        <v>329.07400000000001</v>
      </c>
      <c r="R195" s="7">
        <v>58.975000000000001</v>
      </c>
      <c r="S195" s="7">
        <v>388.04900000000004</v>
      </c>
      <c r="T195" s="8">
        <v>16239890</v>
      </c>
      <c r="U195" s="111">
        <f t="shared" si="9"/>
        <v>11741222</v>
      </c>
      <c r="V195" s="11">
        <v>0</v>
      </c>
      <c r="W195" s="138">
        <v>63.592204820865334</v>
      </c>
      <c r="X195" s="99">
        <v>76</v>
      </c>
      <c r="Y195" s="100">
        <v>50</v>
      </c>
      <c r="Z195" s="104">
        <f t="shared" si="11"/>
        <v>63</v>
      </c>
    </row>
    <row r="196" spans="1:26" hidden="1" x14ac:dyDescent="0.2">
      <c r="A196" s="84" t="str">
        <f t="shared" si="10"/>
        <v>Fri</v>
      </c>
      <c r="B196" s="40">
        <v>37022</v>
      </c>
      <c r="C196" s="8">
        <v>4127.79</v>
      </c>
      <c r="D196" s="7">
        <v>3089.3359999999998</v>
      </c>
      <c r="E196" s="13">
        <v>7217.1260000000002</v>
      </c>
      <c r="F196" s="97">
        <v>540.94200000000001</v>
      </c>
      <c r="G196" s="123"/>
      <c r="H196" s="123"/>
      <c r="I196" s="7">
        <v>271.39100000000002</v>
      </c>
      <c r="J196" s="7">
        <v>483.09100000000001</v>
      </c>
      <c r="K196" s="7">
        <v>2807.0160000000001</v>
      </c>
      <c r="L196" s="7">
        <v>708.57399999999996</v>
      </c>
      <c r="M196" s="7">
        <v>1137.366</v>
      </c>
      <c r="N196" s="7">
        <v>810.47400000000005</v>
      </c>
      <c r="O196" s="7">
        <v>100</v>
      </c>
      <c r="P196" s="13">
        <v>6858.8540000000003</v>
      </c>
      <c r="Q196" s="12">
        <v>311.286</v>
      </c>
      <c r="R196" s="7">
        <v>46.985999999999997</v>
      </c>
      <c r="S196" s="7">
        <v>358.27199999999999</v>
      </c>
      <c r="T196" s="8">
        <v>16551176</v>
      </c>
      <c r="U196" s="111">
        <f t="shared" si="9"/>
        <v>11788208</v>
      </c>
      <c r="V196" s="11">
        <v>0</v>
      </c>
      <c r="W196" s="138">
        <v>61.464352895581094</v>
      </c>
      <c r="X196" s="99">
        <v>84</v>
      </c>
      <c r="Y196" s="100">
        <v>44</v>
      </c>
      <c r="Z196" s="104">
        <f t="shared" si="11"/>
        <v>64</v>
      </c>
    </row>
    <row r="197" spans="1:26" hidden="1" x14ac:dyDescent="0.2">
      <c r="A197" s="84" t="str">
        <f t="shared" si="10"/>
        <v>Sat</v>
      </c>
      <c r="B197" s="40">
        <v>37023</v>
      </c>
      <c r="C197" s="8">
        <v>4082.991</v>
      </c>
      <c r="D197" s="7">
        <v>3114.3539999999998</v>
      </c>
      <c r="E197" s="13">
        <v>7197.3449999999993</v>
      </c>
      <c r="F197" s="97">
        <v>488.64399999999938</v>
      </c>
      <c r="G197" s="123"/>
      <c r="H197" s="123"/>
      <c r="I197" s="7">
        <v>251.80600000000001</v>
      </c>
      <c r="J197" s="7">
        <v>498.26499999999999</v>
      </c>
      <c r="K197" s="7">
        <v>2838.8760000000002</v>
      </c>
      <c r="L197" s="7">
        <v>693.89400000000001</v>
      </c>
      <c r="M197" s="7">
        <v>1179.578</v>
      </c>
      <c r="N197" s="7">
        <v>803.11199999999997</v>
      </c>
      <c r="O197" s="7">
        <v>96</v>
      </c>
      <c r="P197" s="13">
        <v>6850.1749999999993</v>
      </c>
      <c r="Q197" s="12">
        <v>299.858</v>
      </c>
      <c r="R197" s="7">
        <v>47.311999999999998</v>
      </c>
      <c r="S197" s="7">
        <v>347.17</v>
      </c>
      <c r="T197" s="8">
        <v>16851034</v>
      </c>
      <c r="U197" s="111">
        <f t="shared" si="9"/>
        <v>11835520</v>
      </c>
      <c r="V197" s="11">
        <v>0</v>
      </c>
      <c r="W197" s="138">
        <v>60.128203217614555</v>
      </c>
      <c r="X197" s="99">
        <v>90</v>
      </c>
      <c r="Y197" s="100">
        <v>56</v>
      </c>
      <c r="Z197" s="104">
        <f t="shared" si="11"/>
        <v>73</v>
      </c>
    </row>
    <row r="198" spans="1:26" hidden="1" x14ac:dyDescent="0.2">
      <c r="A198" s="84" t="str">
        <f t="shared" si="10"/>
        <v>Sun</v>
      </c>
      <c r="B198" s="40">
        <v>37024</v>
      </c>
      <c r="C198" s="8">
        <v>4105.549</v>
      </c>
      <c r="D198" s="7">
        <v>3133.3690000000001</v>
      </c>
      <c r="E198" s="13">
        <v>7238.9179999999997</v>
      </c>
      <c r="F198" s="97">
        <v>547.39899999999989</v>
      </c>
      <c r="G198" s="123"/>
      <c r="H198" s="123"/>
      <c r="I198" s="7">
        <v>238.92599999999999</v>
      </c>
      <c r="J198" s="7">
        <v>483.60899999999998</v>
      </c>
      <c r="K198" s="7">
        <v>2743.7089999999998</v>
      </c>
      <c r="L198" s="7">
        <v>831.27</v>
      </c>
      <c r="M198" s="7">
        <v>1146.5920000000001</v>
      </c>
      <c r="N198" s="7">
        <v>803.95500000000004</v>
      </c>
      <c r="O198" s="7">
        <v>100</v>
      </c>
      <c r="P198" s="13">
        <v>6895.46</v>
      </c>
      <c r="Q198" s="12">
        <v>325.75200000000001</v>
      </c>
      <c r="R198" s="7">
        <v>17.706</v>
      </c>
      <c r="S198" s="7">
        <v>343.45800000000003</v>
      </c>
      <c r="T198" s="8">
        <v>17176786</v>
      </c>
      <c r="U198" s="111">
        <f t="shared" si="9"/>
        <v>11853226</v>
      </c>
      <c r="V198" s="11">
        <v>5.1159076974727213E-13</v>
      </c>
      <c r="W198" s="138">
        <v>66.364921938008422</v>
      </c>
      <c r="X198" s="99">
        <v>79</v>
      </c>
      <c r="Y198" s="100">
        <v>60</v>
      </c>
      <c r="Z198" s="104">
        <f t="shared" si="11"/>
        <v>69.5</v>
      </c>
    </row>
    <row r="199" spans="1:26" hidden="1" x14ac:dyDescent="0.2">
      <c r="A199" s="84" t="str">
        <f t="shared" si="10"/>
        <v>Mon</v>
      </c>
      <c r="B199" s="40">
        <v>37025</v>
      </c>
      <c r="C199" s="8">
        <v>4067.5439999999999</v>
      </c>
      <c r="D199" s="7">
        <v>3119.328</v>
      </c>
      <c r="E199" s="13">
        <v>7186.8719999999994</v>
      </c>
      <c r="F199" s="97">
        <v>446.54699999999985</v>
      </c>
      <c r="G199" s="123"/>
      <c r="H199" s="123"/>
      <c r="I199" s="7">
        <v>252.85300000000001</v>
      </c>
      <c r="J199" s="7">
        <v>487.899</v>
      </c>
      <c r="K199" s="7">
        <v>2735.817</v>
      </c>
      <c r="L199" s="7">
        <v>817.77800000000002</v>
      </c>
      <c r="M199" s="7">
        <v>1137.3620000000001</v>
      </c>
      <c r="N199" s="7">
        <v>798.93600000000004</v>
      </c>
      <c r="O199" s="7">
        <v>100</v>
      </c>
      <c r="P199" s="13">
        <v>6777.1919999999991</v>
      </c>
      <c r="Q199" s="12">
        <v>280.041</v>
      </c>
      <c r="R199" s="7">
        <v>129.63900000000001</v>
      </c>
      <c r="S199" s="7">
        <v>409.68</v>
      </c>
      <c r="T199" s="8">
        <v>17456827</v>
      </c>
      <c r="U199" s="111">
        <f t="shared" ref="U199:U262" si="12">+U198+(R199*1000)</f>
        <v>11982865</v>
      </c>
      <c r="V199" s="11">
        <v>0</v>
      </c>
      <c r="W199" s="138">
        <v>67.747408957512704</v>
      </c>
      <c r="X199" s="99">
        <v>83</v>
      </c>
      <c r="Y199" s="100">
        <v>55</v>
      </c>
      <c r="Z199" s="104">
        <f t="shared" si="11"/>
        <v>69</v>
      </c>
    </row>
    <row r="200" spans="1:26" hidden="1" x14ac:dyDescent="0.2">
      <c r="A200" s="84" t="str">
        <f t="shared" si="10"/>
        <v>Tue</v>
      </c>
      <c r="B200" s="40">
        <v>37026</v>
      </c>
      <c r="C200" s="8">
        <v>4069.0250000000001</v>
      </c>
      <c r="D200" s="7">
        <v>3132.2089999999998</v>
      </c>
      <c r="E200" s="13">
        <v>7201.2340000000004</v>
      </c>
      <c r="F200" s="97">
        <v>428.06000000000074</v>
      </c>
      <c r="G200" s="123"/>
      <c r="H200" s="123"/>
      <c r="I200" s="7">
        <v>253.16800000000001</v>
      </c>
      <c r="J200" s="7">
        <v>464.29599999999999</v>
      </c>
      <c r="K200" s="7">
        <v>2674.29</v>
      </c>
      <c r="L200" s="7">
        <v>859.57799999999997</v>
      </c>
      <c r="M200" s="7">
        <v>1144.087</v>
      </c>
      <c r="N200" s="7">
        <v>800.78899999999999</v>
      </c>
      <c r="O200" s="7">
        <v>100</v>
      </c>
      <c r="P200" s="13">
        <v>6724.268</v>
      </c>
      <c r="Q200" s="12">
        <v>309.50099999999998</v>
      </c>
      <c r="R200" s="7">
        <v>167.465</v>
      </c>
      <c r="S200" s="7">
        <v>476.96600000000001</v>
      </c>
      <c r="T200" s="8">
        <v>17766328</v>
      </c>
      <c r="U200" s="111">
        <f t="shared" si="12"/>
        <v>12150330</v>
      </c>
      <c r="V200" s="11">
        <v>0</v>
      </c>
      <c r="W200" s="138">
        <v>67.376077852518151</v>
      </c>
      <c r="X200" s="99">
        <v>83</v>
      </c>
      <c r="Y200" s="100">
        <v>62</v>
      </c>
      <c r="Z200" s="104">
        <f t="shared" si="11"/>
        <v>72.5</v>
      </c>
    </row>
    <row r="201" spans="1:26" hidden="1" x14ac:dyDescent="0.2">
      <c r="A201" s="84" t="str">
        <f t="shared" si="10"/>
        <v>Wed</v>
      </c>
      <c r="B201" s="40">
        <v>37027</v>
      </c>
      <c r="C201" s="8">
        <v>4005.8850000000002</v>
      </c>
      <c r="D201" s="7">
        <v>3165.386</v>
      </c>
      <c r="E201" s="13">
        <v>7171.2710000000006</v>
      </c>
      <c r="F201" s="97">
        <v>456.39800000000037</v>
      </c>
      <c r="G201" s="123"/>
      <c r="H201" s="123"/>
      <c r="I201" s="7">
        <v>270.35399999999998</v>
      </c>
      <c r="J201" s="7">
        <v>479.75799999999998</v>
      </c>
      <c r="K201" s="7">
        <v>2764.4989999999998</v>
      </c>
      <c r="L201" s="7">
        <v>834.971</v>
      </c>
      <c r="M201" s="7">
        <v>1167.107</v>
      </c>
      <c r="N201" s="7">
        <v>762.86599999999999</v>
      </c>
      <c r="O201" s="7">
        <v>100</v>
      </c>
      <c r="P201" s="13">
        <v>6835.9530000000004</v>
      </c>
      <c r="Q201" s="12">
        <v>271.78699999999998</v>
      </c>
      <c r="R201" s="7">
        <v>63.530999999999999</v>
      </c>
      <c r="S201" s="7">
        <v>335.31799999999998</v>
      </c>
      <c r="T201" s="8">
        <v>18038115</v>
      </c>
      <c r="U201" s="111">
        <f t="shared" si="12"/>
        <v>12213861</v>
      </c>
      <c r="V201" s="11">
        <v>0</v>
      </c>
      <c r="W201" s="138">
        <v>69.401587813434247</v>
      </c>
      <c r="X201" s="99">
        <v>75</v>
      </c>
      <c r="Y201" s="100">
        <v>57</v>
      </c>
      <c r="Z201" s="104">
        <f t="shared" si="11"/>
        <v>66</v>
      </c>
    </row>
    <row r="202" spans="1:26" hidden="1" x14ac:dyDescent="0.2">
      <c r="A202" s="84" t="str">
        <f t="shared" si="10"/>
        <v>Thu</v>
      </c>
      <c r="B202" s="40">
        <v>37028</v>
      </c>
      <c r="C202" s="8">
        <v>4070.2919999999999</v>
      </c>
      <c r="D202" s="7">
        <v>3203.7190000000001</v>
      </c>
      <c r="E202" s="13">
        <v>7274.0110000000004</v>
      </c>
      <c r="F202" s="97">
        <v>577.73000000000093</v>
      </c>
      <c r="G202" s="123"/>
      <c r="H202" s="123"/>
      <c r="I202" s="7">
        <v>276.399</v>
      </c>
      <c r="J202" s="7">
        <v>474.62200000000001</v>
      </c>
      <c r="K202" s="7">
        <v>2771.5140000000001</v>
      </c>
      <c r="L202" s="7">
        <v>860.60500000000002</v>
      </c>
      <c r="M202" s="7">
        <v>1164.7180000000001</v>
      </c>
      <c r="N202" s="7">
        <v>749.91600000000005</v>
      </c>
      <c r="O202" s="7">
        <v>100</v>
      </c>
      <c r="P202" s="13">
        <v>6975.5040000000008</v>
      </c>
      <c r="Q202" s="12">
        <v>239.23599999999999</v>
      </c>
      <c r="R202" s="7">
        <v>59.271000000000001</v>
      </c>
      <c r="S202" s="7">
        <v>298.50700000000001</v>
      </c>
      <c r="T202" s="8">
        <v>18277351</v>
      </c>
      <c r="U202" s="111">
        <f t="shared" si="12"/>
        <v>12273132</v>
      </c>
      <c r="V202" s="11">
        <v>0</v>
      </c>
      <c r="W202" s="138">
        <v>65.288136316303536</v>
      </c>
      <c r="X202" s="99">
        <v>75</v>
      </c>
      <c r="Y202" s="100">
        <v>57</v>
      </c>
      <c r="Z202" s="104">
        <f t="shared" si="11"/>
        <v>66</v>
      </c>
    </row>
    <row r="203" spans="1:26" hidden="1" x14ac:dyDescent="0.2">
      <c r="A203" s="84" t="str">
        <f t="shared" si="10"/>
        <v>Fri</v>
      </c>
      <c r="B203" s="40">
        <v>37029</v>
      </c>
      <c r="C203" s="8">
        <v>4061.451</v>
      </c>
      <c r="D203" s="7">
        <v>3199.1779999999999</v>
      </c>
      <c r="E203" s="13">
        <v>7260.6289999999999</v>
      </c>
      <c r="F203" s="97">
        <v>575.95800000000031</v>
      </c>
      <c r="G203" s="123"/>
      <c r="H203" s="123"/>
      <c r="I203" s="7">
        <v>256.18099999999998</v>
      </c>
      <c r="J203" s="7">
        <v>472.74599999999998</v>
      </c>
      <c r="K203" s="7">
        <v>2778.1190000000001</v>
      </c>
      <c r="L203" s="7">
        <v>863.91800000000001</v>
      </c>
      <c r="M203" s="7">
        <v>1082.82</v>
      </c>
      <c r="N203" s="7">
        <v>751.87</v>
      </c>
      <c r="O203" s="7">
        <v>95</v>
      </c>
      <c r="P203" s="13">
        <v>6876.6120000000001</v>
      </c>
      <c r="Q203" s="12">
        <v>254.65100000000001</v>
      </c>
      <c r="R203" s="7">
        <v>129.36600000000001</v>
      </c>
      <c r="S203" s="7">
        <v>384.01700000000005</v>
      </c>
      <c r="T203" s="8">
        <v>18532002</v>
      </c>
      <c r="U203" s="111">
        <f t="shared" si="12"/>
        <v>12402498</v>
      </c>
      <c r="V203" s="11">
        <v>0</v>
      </c>
      <c r="W203" s="138">
        <v>54.313814483706068</v>
      </c>
      <c r="X203" s="99">
        <v>74</v>
      </c>
      <c r="Y203" s="100">
        <v>59</v>
      </c>
      <c r="Z203" s="104">
        <f t="shared" si="11"/>
        <v>66.5</v>
      </c>
    </row>
    <row r="204" spans="1:26" hidden="1" x14ac:dyDescent="0.2">
      <c r="A204" s="84" t="str">
        <f t="shared" si="10"/>
        <v>Sat</v>
      </c>
      <c r="B204" s="40">
        <v>37030</v>
      </c>
      <c r="C204" s="8">
        <v>4074.2350000000001</v>
      </c>
      <c r="D204" s="7">
        <v>3165.3989999999999</v>
      </c>
      <c r="E204" s="13">
        <v>7239.634</v>
      </c>
      <c r="F204" s="97">
        <v>455.2719999999992</v>
      </c>
      <c r="G204" s="123"/>
      <c r="H204" s="123"/>
      <c r="I204" s="7">
        <v>233.28899999999999</v>
      </c>
      <c r="J204" s="7">
        <v>484.27100000000002</v>
      </c>
      <c r="K204" s="7">
        <v>2768.8739999999998</v>
      </c>
      <c r="L204" s="7">
        <v>847.27200000000005</v>
      </c>
      <c r="M204" s="7">
        <v>1169.769</v>
      </c>
      <c r="N204" s="7">
        <v>743.654</v>
      </c>
      <c r="O204" s="7">
        <v>100</v>
      </c>
      <c r="P204" s="13">
        <v>6802.4009999999998</v>
      </c>
      <c r="Q204" s="12">
        <v>292.49299999999999</v>
      </c>
      <c r="R204" s="7">
        <v>144.74</v>
      </c>
      <c r="S204" s="7">
        <v>437.233</v>
      </c>
      <c r="T204" s="8">
        <v>18824495</v>
      </c>
      <c r="U204" s="111">
        <f t="shared" si="12"/>
        <v>12547238</v>
      </c>
      <c r="V204" s="11">
        <v>0</v>
      </c>
      <c r="W204" s="138">
        <v>61.240995954442205</v>
      </c>
      <c r="X204" s="99">
        <v>76</v>
      </c>
      <c r="Y204" s="100">
        <v>51</v>
      </c>
      <c r="Z204" s="104">
        <f t="shared" si="11"/>
        <v>63.5</v>
      </c>
    </row>
    <row r="205" spans="1:26" hidden="1" x14ac:dyDescent="0.2">
      <c r="A205" s="84" t="str">
        <f t="shared" ref="A205:A268" si="13">TEXT(B205,"ddd")</f>
        <v>Sun</v>
      </c>
      <c r="B205" s="40">
        <v>37031</v>
      </c>
      <c r="C205" s="8">
        <v>4018.8829999999998</v>
      </c>
      <c r="D205" s="7">
        <v>3075.47</v>
      </c>
      <c r="E205" s="13">
        <v>7094.3529999999992</v>
      </c>
      <c r="F205" s="97">
        <v>545.29299999999967</v>
      </c>
      <c r="G205" s="123"/>
      <c r="H205" s="123"/>
      <c r="I205" s="7">
        <v>241.65600000000001</v>
      </c>
      <c r="J205" s="7">
        <v>488.75099999999998</v>
      </c>
      <c r="K205" s="7">
        <v>2722.942</v>
      </c>
      <c r="L205" s="7">
        <v>825.13800000000003</v>
      </c>
      <c r="M205" s="7">
        <v>1088.4680000000001</v>
      </c>
      <c r="N205" s="7">
        <v>772.07399999999996</v>
      </c>
      <c r="O205" s="7">
        <v>97</v>
      </c>
      <c r="P205" s="13">
        <v>6781.3219999999992</v>
      </c>
      <c r="Q205" s="12">
        <v>282.10599999999999</v>
      </c>
      <c r="R205" s="7">
        <v>30.925000000000001</v>
      </c>
      <c r="S205" s="7">
        <v>313.03100000000001</v>
      </c>
      <c r="T205" s="8">
        <v>19106601</v>
      </c>
      <c r="U205" s="111">
        <f t="shared" si="12"/>
        <v>12578163</v>
      </c>
      <c r="V205" s="11">
        <v>0</v>
      </c>
      <c r="W205" s="138">
        <v>55.769475625868786</v>
      </c>
      <c r="X205" s="99">
        <v>74</v>
      </c>
      <c r="Y205" s="100">
        <v>49</v>
      </c>
      <c r="Z205" s="104">
        <f t="shared" ref="Z205:Z246" si="14">AVERAGE(X205,Y205)</f>
        <v>61.5</v>
      </c>
    </row>
    <row r="206" spans="1:26" hidden="1" x14ac:dyDescent="0.2">
      <c r="A206" s="84" t="str">
        <f t="shared" si="13"/>
        <v>Mon</v>
      </c>
      <c r="B206" s="40">
        <v>37032</v>
      </c>
      <c r="C206" s="8">
        <v>4076.819</v>
      </c>
      <c r="D206" s="7">
        <v>3222.817</v>
      </c>
      <c r="E206" s="13">
        <v>7299.6360000000004</v>
      </c>
      <c r="F206" s="97">
        <v>599.95200000000045</v>
      </c>
      <c r="G206" s="123"/>
      <c r="H206" s="123"/>
      <c r="I206" s="7">
        <v>270.96699999999998</v>
      </c>
      <c r="J206" s="7">
        <v>489.59</v>
      </c>
      <c r="K206" s="7">
        <v>2789.181</v>
      </c>
      <c r="L206" s="7">
        <v>854.19200000000001</v>
      </c>
      <c r="M206" s="7">
        <v>1170.53</v>
      </c>
      <c r="N206" s="7">
        <v>764.26300000000003</v>
      </c>
      <c r="O206" s="7">
        <v>100</v>
      </c>
      <c r="P206" s="13">
        <v>7038.6750000000002</v>
      </c>
      <c r="Q206" s="12">
        <v>232.43700000000001</v>
      </c>
      <c r="R206" s="7">
        <v>28.524000000000001</v>
      </c>
      <c r="S206" s="7">
        <v>260.96100000000001</v>
      </c>
      <c r="T206" s="8">
        <v>19339038</v>
      </c>
      <c r="U206" s="111">
        <f t="shared" si="12"/>
        <v>12606687</v>
      </c>
      <c r="V206" s="11">
        <v>0</v>
      </c>
      <c r="W206" s="138">
        <v>50.33159264225074</v>
      </c>
      <c r="X206" s="99">
        <v>66</v>
      </c>
      <c r="Y206" s="100">
        <v>39</v>
      </c>
      <c r="Z206" s="104">
        <f t="shared" si="14"/>
        <v>52.5</v>
      </c>
    </row>
    <row r="207" spans="1:26" hidden="1" x14ac:dyDescent="0.2">
      <c r="A207" s="84" t="str">
        <f t="shared" si="13"/>
        <v>Tue</v>
      </c>
      <c r="B207" s="40">
        <v>37033</v>
      </c>
      <c r="C207" s="8">
        <v>4102.665</v>
      </c>
      <c r="D207" s="7">
        <v>3079.63</v>
      </c>
      <c r="E207" s="13">
        <v>7182.2950000000001</v>
      </c>
      <c r="F207" s="97">
        <v>577.75599999999986</v>
      </c>
      <c r="G207" s="123"/>
      <c r="H207" s="123"/>
      <c r="I207" s="7">
        <v>278.53199999999998</v>
      </c>
      <c r="J207" s="7">
        <v>471.08800000000002</v>
      </c>
      <c r="K207" s="7">
        <v>2674.2620000000002</v>
      </c>
      <c r="L207" s="7">
        <v>887.74900000000002</v>
      </c>
      <c r="M207" s="7">
        <v>1174.021</v>
      </c>
      <c r="N207" s="7">
        <v>762.91600000000005</v>
      </c>
      <c r="O207" s="7">
        <v>100</v>
      </c>
      <c r="P207" s="13">
        <v>6926.3240000000005</v>
      </c>
      <c r="Q207" s="12">
        <v>151.755</v>
      </c>
      <c r="R207" s="7">
        <v>104.21599999999999</v>
      </c>
      <c r="S207" s="7">
        <v>255.971</v>
      </c>
      <c r="T207" s="8">
        <v>19490793</v>
      </c>
      <c r="U207" s="111">
        <f t="shared" si="12"/>
        <v>12710903</v>
      </c>
      <c r="V207" s="11">
        <v>-4.5474735088646412E-13</v>
      </c>
      <c r="W207" s="138">
        <v>48.199885917176388</v>
      </c>
      <c r="X207" s="99">
        <v>77</v>
      </c>
      <c r="Y207" s="100">
        <v>45</v>
      </c>
      <c r="Z207" s="104">
        <f t="shared" si="14"/>
        <v>61</v>
      </c>
    </row>
    <row r="208" spans="1:26" hidden="1" x14ac:dyDescent="0.2">
      <c r="A208" s="84" t="str">
        <f t="shared" si="13"/>
        <v>Wed</v>
      </c>
      <c r="B208" s="40">
        <v>37034</v>
      </c>
      <c r="C208" s="8">
        <v>3970.06</v>
      </c>
      <c r="D208" s="7">
        <v>3037.0790000000002</v>
      </c>
      <c r="E208" s="13">
        <v>7007.1390000000001</v>
      </c>
      <c r="F208" s="97">
        <v>529.64799999999968</v>
      </c>
      <c r="G208" s="123"/>
      <c r="H208" s="123"/>
      <c r="I208" s="7">
        <v>290.09100000000001</v>
      </c>
      <c r="J208" s="7">
        <v>466.53199999999998</v>
      </c>
      <c r="K208" s="7">
        <v>2660.65</v>
      </c>
      <c r="L208" s="7">
        <v>847.60900000000004</v>
      </c>
      <c r="M208" s="7">
        <v>1166.9649999999999</v>
      </c>
      <c r="N208" s="7">
        <v>712.78</v>
      </c>
      <c r="O208" s="7">
        <v>100</v>
      </c>
      <c r="P208" s="13">
        <v>6774.2749999999996</v>
      </c>
      <c r="Q208" s="12">
        <v>184.11199999999999</v>
      </c>
      <c r="R208" s="7">
        <v>48.752000000000002</v>
      </c>
      <c r="S208" s="7">
        <v>232.864</v>
      </c>
      <c r="T208" s="8">
        <v>19674905</v>
      </c>
      <c r="U208" s="111">
        <f t="shared" si="12"/>
        <v>12759655</v>
      </c>
      <c r="V208" s="11">
        <v>4.8316906031686813E-13</v>
      </c>
      <c r="W208" s="138">
        <v>58.821625332664084</v>
      </c>
      <c r="X208" s="99">
        <v>86</v>
      </c>
      <c r="Y208" s="100">
        <v>50</v>
      </c>
      <c r="Z208" s="104">
        <f t="shared" si="14"/>
        <v>68</v>
      </c>
    </row>
    <row r="209" spans="1:26" hidden="1" x14ac:dyDescent="0.2">
      <c r="A209" s="84" t="str">
        <f t="shared" si="13"/>
        <v>Thu</v>
      </c>
      <c r="B209" s="40">
        <v>37035</v>
      </c>
      <c r="C209" s="8">
        <v>4058.2190000000001</v>
      </c>
      <c r="D209" s="7">
        <v>3101.0309999999999</v>
      </c>
      <c r="E209" s="13">
        <v>7159.25</v>
      </c>
      <c r="F209" s="97">
        <v>574.41</v>
      </c>
      <c r="G209" s="123"/>
      <c r="H209" s="123"/>
      <c r="I209" s="7">
        <v>258</v>
      </c>
      <c r="J209" s="7">
        <v>481.27499999999998</v>
      </c>
      <c r="K209" s="7">
        <v>2725.7420000000002</v>
      </c>
      <c r="L209" s="7">
        <v>862.27099999999996</v>
      </c>
      <c r="M209" s="7">
        <v>1162.2539999999999</v>
      </c>
      <c r="N209" s="7">
        <v>682.79899999999998</v>
      </c>
      <c r="O209" s="7">
        <v>98</v>
      </c>
      <c r="P209" s="13">
        <v>6844.7510000000002</v>
      </c>
      <c r="Q209" s="12">
        <v>152.88999999999999</v>
      </c>
      <c r="R209" s="7">
        <v>161.60900000000001</v>
      </c>
      <c r="S209" s="7">
        <v>314.49900000000002</v>
      </c>
      <c r="T209" s="8">
        <v>19827795</v>
      </c>
      <c r="U209" s="111">
        <f t="shared" si="12"/>
        <v>12921264</v>
      </c>
      <c r="V209" s="11">
        <v>0</v>
      </c>
      <c r="W209" s="138">
        <v>59.523737573702228</v>
      </c>
      <c r="X209" s="99">
        <v>90</v>
      </c>
      <c r="Y209" s="100">
        <v>52</v>
      </c>
      <c r="Z209" s="104">
        <f t="shared" si="14"/>
        <v>71</v>
      </c>
    </row>
    <row r="210" spans="1:26" hidden="1" x14ac:dyDescent="0.2">
      <c r="A210" s="84" t="str">
        <f t="shared" si="13"/>
        <v>Fri</v>
      </c>
      <c r="B210" s="40">
        <v>37036</v>
      </c>
      <c r="C210" s="8">
        <v>4123.6019999999999</v>
      </c>
      <c r="D210" s="7">
        <v>3081.69</v>
      </c>
      <c r="E210" s="13">
        <v>7205.2919999999995</v>
      </c>
      <c r="F210" s="97">
        <v>503.41099999999966</v>
      </c>
      <c r="G210" s="123"/>
      <c r="H210" s="123"/>
      <c r="I210" s="7">
        <v>242</v>
      </c>
      <c r="J210" s="7">
        <v>471.75099999999998</v>
      </c>
      <c r="K210" s="7">
        <v>2690.3339999999998</v>
      </c>
      <c r="L210" s="7">
        <v>879.11500000000001</v>
      </c>
      <c r="M210" s="7">
        <v>1158.9469999999999</v>
      </c>
      <c r="N210" s="7">
        <v>777.41899999999998</v>
      </c>
      <c r="O210" s="7">
        <v>100</v>
      </c>
      <c r="P210" s="13">
        <v>6822.9769999999999</v>
      </c>
      <c r="Q210" s="12">
        <v>234.72499999999999</v>
      </c>
      <c r="R210" s="7">
        <v>147.59</v>
      </c>
      <c r="S210" s="7">
        <v>382.315</v>
      </c>
      <c r="T210" s="8">
        <v>20062520</v>
      </c>
      <c r="U210" s="111">
        <f t="shared" si="12"/>
        <v>13068854</v>
      </c>
      <c r="V210" s="11">
        <v>0</v>
      </c>
      <c r="W210" s="138">
        <v>57.157418487276182</v>
      </c>
      <c r="X210" s="99">
        <v>92</v>
      </c>
      <c r="Y210" s="100">
        <v>61</v>
      </c>
      <c r="Z210" s="104">
        <f t="shared" si="14"/>
        <v>76.5</v>
      </c>
    </row>
    <row r="211" spans="1:26" hidden="1" x14ac:dyDescent="0.2">
      <c r="A211" s="84" t="str">
        <f t="shared" si="13"/>
        <v>Sat</v>
      </c>
      <c r="B211" s="40">
        <v>37037</v>
      </c>
      <c r="C211" s="8">
        <v>4075.97</v>
      </c>
      <c r="D211" s="7">
        <v>3035.8620000000001</v>
      </c>
      <c r="E211" s="13">
        <v>7111.8320000000003</v>
      </c>
      <c r="F211" s="97">
        <v>395.38200000000063</v>
      </c>
      <c r="G211" s="123"/>
      <c r="H211" s="123"/>
      <c r="I211" s="7">
        <v>247</v>
      </c>
      <c r="J211" s="7">
        <v>484.30900000000003</v>
      </c>
      <c r="K211" s="7">
        <v>2597.6640000000002</v>
      </c>
      <c r="L211" s="7">
        <v>879.43600000000004</v>
      </c>
      <c r="M211" s="7">
        <v>1163.875</v>
      </c>
      <c r="N211" s="7">
        <v>776.09400000000005</v>
      </c>
      <c r="O211" s="7">
        <v>100</v>
      </c>
      <c r="P211" s="13">
        <v>6643.76</v>
      </c>
      <c r="Q211" s="12">
        <v>268.31</v>
      </c>
      <c r="R211" s="7">
        <v>199.762</v>
      </c>
      <c r="S211" s="7">
        <v>468.072</v>
      </c>
      <c r="T211" s="8">
        <v>20330830</v>
      </c>
      <c r="U211" s="111">
        <f t="shared" si="12"/>
        <v>13268616</v>
      </c>
      <c r="V211" s="11">
        <v>0</v>
      </c>
      <c r="W211" s="138">
        <v>59.555252285318204</v>
      </c>
      <c r="X211" s="99">
        <v>90</v>
      </c>
      <c r="Y211" s="100">
        <v>64</v>
      </c>
      <c r="Z211" s="104">
        <f t="shared" si="14"/>
        <v>77</v>
      </c>
    </row>
    <row r="212" spans="1:26" hidden="1" x14ac:dyDescent="0.2">
      <c r="A212" s="84" t="str">
        <f t="shared" si="13"/>
        <v>Sun</v>
      </c>
      <c r="B212" s="40">
        <v>37038</v>
      </c>
      <c r="C212" s="8">
        <v>4001.6990000000001</v>
      </c>
      <c r="D212" s="7">
        <v>2986.4409999999998</v>
      </c>
      <c r="E212" s="13">
        <v>6988.14</v>
      </c>
      <c r="F212" s="97">
        <v>473.03899999999959</v>
      </c>
      <c r="G212" s="123"/>
      <c r="H212" s="123"/>
      <c r="I212" s="7">
        <v>231</v>
      </c>
      <c r="J212" s="7">
        <v>487.649</v>
      </c>
      <c r="K212" s="7">
        <v>2485.8119999999999</v>
      </c>
      <c r="L212" s="7">
        <v>901.43399999999997</v>
      </c>
      <c r="M212" s="7">
        <v>1087.06</v>
      </c>
      <c r="N212" s="7">
        <v>756.62</v>
      </c>
      <c r="O212" s="7">
        <v>100</v>
      </c>
      <c r="P212" s="13">
        <v>6522.6139999999996</v>
      </c>
      <c r="Q212" s="12">
        <v>236.15700000000001</v>
      </c>
      <c r="R212" s="7">
        <v>229.369</v>
      </c>
      <c r="S212" s="7">
        <v>465.52600000000001</v>
      </c>
      <c r="T212" s="8">
        <v>20566987</v>
      </c>
      <c r="U212" s="111">
        <f t="shared" si="12"/>
        <v>13497985</v>
      </c>
      <c r="V212" s="11">
        <v>0</v>
      </c>
      <c r="W212" s="138">
        <v>64.484551390859579</v>
      </c>
      <c r="X212" s="99">
        <v>88</v>
      </c>
      <c r="Y212" s="100">
        <v>56</v>
      </c>
      <c r="Z212" s="104">
        <f t="shared" si="14"/>
        <v>72</v>
      </c>
    </row>
    <row r="213" spans="1:26" hidden="1" x14ac:dyDescent="0.2">
      <c r="A213" s="84" t="str">
        <f t="shared" si="13"/>
        <v>Mon</v>
      </c>
      <c r="B213" s="40">
        <v>37039</v>
      </c>
      <c r="C213" s="8">
        <v>4005.8029999999999</v>
      </c>
      <c r="D213" s="7">
        <v>2958.09</v>
      </c>
      <c r="E213" s="13">
        <v>6963.893</v>
      </c>
      <c r="F213" s="97">
        <v>492.00899999999979</v>
      </c>
      <c r="G213" s="123"/>
      <c r="H213" s="123"/>
      <c r="I213" s="7">
        <v>230</v>
      </c>
      <c r="J213" s="7">
        <v>485.791</v>
      </c>
      <c r="K213" s="7">
        <v>2481.8049999999998</v>
      </c>
      <c r="L213" s="7">
        <v>878.17</v>
      </c>
      <c r="M213" s="7">
        <v>1087.104</v>
      </c>
      <c r="N213" s="7">
        <v>757.07299999999998</v>
      </c>
      <c r="O213" s="7">
        <v>98</v>
      </c>
      <c r="P213" s="13">
        <v>6509.9520000000002</v>
      </c>
      <c r="Q213" s="12">
        <v>271.49700000000001</v>
      </c>
      <c r="R213" s="7">
        <v>182.44399999999999</v>
      </c>
      <c r="S213" s="7">
        <v>453.94100000000003</v>
      </c>
      <c r="T213" s="8">
        <v>20838484</v>
      </c>
      <c r="U213" s="111">
        <f t="shared" si="12"/>
        <v>13680429</v>
      </c>
      <c r="V213" s="11">
        <v>0</v>
      </c>
      <c r="W213" s="138">
        <v>64.0497246040173</v>
      </c>
      <c r="X213" s="99">
        <v>82</v>
      </c>
      <c r="Y213" s="100">
        <v>65</v>
      </c>
      <c r="Z213" s="104">
        <f t="shared" si="14"/>
        <v>73.5</v>
      </c>
    </row>
    <row r="214" spans="1:26" hidden="1" x14ac:dyDescent="0.2">
      <c r="A214" s="84" t="str">
        <f t="shared" si="13"/>
        <v>Tue</v>
      </c>
      <c r="B214" s="40">
        <v>37040</v>
      </c>
      <c r="C214" s="8">
        <v>4005.8980000000001</v>
      </c>
      <c r="D214" s="7">
        <v>3150.44</v>
      </c>
      <c r="E214" s="13">
        <v>7156.3379999999997</v>
      </c>
      <c r="F214" s="97">
        <v>439.52899999999971</v>
      </c>
      <c r="G214" s="123"/>
      <c r="H214" s="123"/>
      <c r="I214" s="7">
        <v>261</v>
      </c>
      <c r="J214" s="7">
        <v>482.60899999999998</v>
      </c>
      <c r="K214" s="7">
        <v>2720.797</v>
      </c>
      <c r="L214" s="7">
        <v>863.54100000000005</v>
      </c>
      <c r="M214" s="7">
        <v>1164.251</v>
      </c>
      <c r="N214" s="7">
        <v>785.64599999999996</v>
      </c>
      <c r="O214" s="7">
        <v>100</v>
      </c>
      <c r="P214" s="13">
        <v>6817.3729999999996</v>
      </c>
      <c r="Q214" s="12">
        <v>235.65799999999999</v>
      </c>
      <c r="R214" s="7">
        <v>103.307</v>
      </c>
      <c r="S214" s="7">
        <v>338.96499999999997</v>
      </c>
      <c r="T214" s="8">
        <v>21074142</v>
      </c>
      <c r="U214" s="111">
        <f t="shared" si="12"/>
        <v>13783736</v>
      </c>
      <c r="V214" s="11">
        <v>0</v>
      </c>
      <c r="W214" s="138">
        <v>64.21379544277832</v>
      </c>
      <c r="X214" s="99">
        <v>80</v>
      </c>
      <c r="Y214" s="100">
        <v>59</v>
      </c>
      <c r="Z214" s="104">
        <f t="shared" si="14"/>
        <v>69.5</v>
      </c>
    </row>
    <row r="215" spans="1:26" hidden="1" x14ac:dyDescent="0.2">
      <c r="A215" s="84" t="str">
        <f t="shared" si="13"/>
        <v>Wed</v>
      </c>
      <c r="B215" s="40">
        <v>37041</v>
      </c>
      <c r="C215" s="8">
        <v>3990.299</v>
      </c>
      <c r="D215" s="7">
        <v>3157.846</v>
      </c>
      <c r="E215" s="13">
        <v>7148.1450000000004</v>
      </c>
      <c r="F215" s="97">
        <v>469.62700000000063</v>
      </c>
      <c r="G215" s="123"/>
      <c r="H215" s="123"/>
      <c r="I215" s="7">
        <v>261</v>
      </c>
      <c r="J215" s="7">
        <v>476.16800000000001</v>
      </c>
      <c r="K215" s="7">
        <v>2765.1210000000001</v>
      </c>
      <c r="L215" s="7">
        <v>852.15800000000002</v>
      </c>
      <c r="M215" s="7">
        <v>1136.6690000000001</v>
      </c>
      <c r="N215" s="7">
        <v>773.14200000000005</v>
      </c>
      <c r="O215" s="7">
        <v>93</v>
      </c>
      <c r="P215" s="13">
        <v>6826.8850000000002</v>
      </c>
      <c r="Q215" s="12">
        <v>235.25</v>
      </c>
      <c r="R215" s="7">
        <v>86.01</v>
      </c>
      <c r="S215" s="7">
        <v>321.26</v>
      </c>
      <c r="T215" s="8">
        <v>21309392</v>
      </c>
      <c r="U215" s="111">
        <f t="shared" si="12"/>
        <v>13869746</v>
      </c>
      <c r="V215" s="11">
        <v>0</v>
      </c>
      <c r="W215" s="138">
        <v>61.736060192580744</v>
      </c>
      <c r="X215" s="99">
        <v>74</v>
      </c>
      <c r="Y215" s="100">
        <v>49</v>
      </c>
      <c r="Z215" s="104">
        <f t="shared" si="14"/>
        <v>61.5</v>
      </c>
    </row>
    <row r="216" spans="1:26" ht="10.8" hidden="1" thickBot="1" x14ac:dyDescent="0.25">
      <c r="A216" s="94" t="str">
        <f t="shared" si="13"/>
        <v>Thu</v>
      </c>
      <c r="B216" s="41">
        <v>37042</v>
      </c>
      <c r="C216" s="42">
        <v>4009.9769999999999</v>
      </c>
      <c r="D216" s="43">
        <v>3112.5839999999998</v>
      </c>
      <c r="E216" s="46">
        <v>7122.5609999999997</v>
      </c>
      <c r="F216" s="98">
        <v>612.45399999999984</v>
      </c>
      <c r="G216" s="124"/>
      <c r="H216" s="124"/>
      <c r="I216" s="43">
        <v>262</v>
      </c>
      <c r="J216" s="43">
        <v>472.18299999999999</v>
      </c>
      <c r="K216" s="43">
        <v>2685.6950000000002</v>
      </c>
      <c r="L216" s="43">
        <v>886.65700000000004</v>
      </c>
      <c r="M216" s="43">
        <v>1085.3920000000001</v>
      </c>
      <c r="N216" s="43">
        <v>789.11699999999996</v>
      </c>
      <c r="O216" s="43">
        <v>94</v>
      </c>
      <c r="P216" s="46">
        <v>6887.4979999999996</v>
      </c>
      <c r="Q216" s="45">
        <v>168.20599999999999</v>
      </c>
      <c r="R216" s="43">
        <v>66.856999999999999</v>
      </c>
      <c r="S216" s="43">
        <v>235.06299999999999</v>
      </c>
      <c r="T216" s="42">
        <v>21477598</v>
      </c>
      <c r="U216" s="118">
        <f t="shared" si="12"/>
        <v>13936603</v>
      </c>
      <c r="V216" s="47">
        <v>0</v>
      </c>
      <c r="W216" s="139">
        <v>57.04461098733605</v>
      </c>
      <c r="X216" s="101">
        <v>79</v>
      </c>
      <c r="Y216" s="102">
        <v>50</v>
      </c>
      <c r="Z216" s="105">
        <f t="shared" si="14"/>
        <v>64.5</v>
      </c>
    </row>
    <row r="217" spans="1:26" hidden="1" x14ac:dyDescent="0.2">
      <c r="A217" s="84" t="str">
        <f t="shared" si="13"/>
        <v>Fri</v>
      </c>
      <c r="B217" s="40">
        <v>37043</v>
      </c>
      <c r="C217" s="8">
        <v>3942.3049999999998</v>
      </c>
      <c r="D217" s="7">
        <v>3120.9209999999998</v>
      </c>
      <c r="E217" s="13">
        <v>7063.2259999999997</v>
      </c>
      <c r="F217" s="97">
        <v>433.66199999999958</v>
      </c>
      <c r="G217" s="123"/>
      <c r="H217" s="123"/>
      <c r="I217" s="7">
        <v>252</v>
      </c>
      <c r="J217" s="7">
        <v>409.07600000000002</v>
      </c>
      <c r="K217" s="7">
        <v>2766.645</v>
      </c>
      <c r="L217" s="7">
        <v>857.92399999999998</v>
      </c>
      <c r="M217" s="7">
        <v>1145.8489999999999</v>
      </c>
      <c r="N217" s="7">
        <v>747.81</v>
      </c>
      <c r="O217" s="7">
        <v>100</v>
      </c>
      <c r="P217" s="13">
        <v>6712.9659999999994</v>
      </c>
      <c r="Q217" s="12">
        <v>265.053</v>
      </c>
      <c r="R217" s="7">
        <v>85.206999999999994</v>
      </c>
      <c r="S217" s="7">
        <v>350.26</v>
      </c>
      <c r="T217" s="8">
        <v>21742651</v>
      </c>
      <c r="U217" s="111">
        <f t="shared" si="12"/>
        <v>14021810</v>
      </c>
      <c r="V217" s="11">
        <v>0</v>
      </c>
      <c r="W217" s="138">
        <v>62.564020179198621</v>
      </c>
      <c r="X217" s="99">
        <v>92</v>
      </c>
      <c r="Y217" s="100">
        <v>55</v>
      </c>
      <c r="Z217" s="104">
        <f t="shared" si="14"/>
        <v>73.5</v>
      </c>
    </row>
    <row r="218" spans="1:26" hidden="1" x14ac:dyDescent="0.2">
      <c r="A218" s="84" t="str">
        <f t="shared" si="13"/>
        <v>Sat</v>
      </c>
      <c r="B218" s="40">
        <v>37044</v>
      </c>
      <c r="C218" s="8">
        <v>4064.6419999999998</v>
      </c>
      <c r="D218" s="7">
        <v>3050.672</v>
      </c>
      <c r="E218" s="13">
        <v>7115.3140000000003</v>
      </c>
      <c r="F218" s="97">
        <v>500.06</v>
      </c>
      <c r="G218" s="123"/>
      <c r="H218" s="123"/>
      <c r="I218" s="7">
        <v>235.047</v>
      </c>
      <c r="J218" s="7">
        <v>478.976</v>
      </c>
      <c r="K218" s="7">
        <v>2608.3029999999999</v>
      </c>
      <c r="L218" s="7">
        <v>861.69100000000003</v>
      </c>
      <c r="M218" s="7">
        <v>1152.8630000000001</v>
      </c>
      <c r="N218" s="7">
        <v>808.52300000000002</v>
      </c>
      <c r="O218" s="7">
        <v>100</v>
      </c>
      <c r="P218" s="13">
        <v>6745.4630000000006</v>
      </c>
      <c r="Q218" s="12">
        <v>233.68700000000001</v>
      </c>
      <c r="R218" s="7">
        <v>136.16399999999999</v>
      </c>
      <c r="S218" s="7">
        <v>369.851</v>
      </c>
      <c r="T218" s="8">
        <v>21976338</v>
      </c>
      <c r="U218" s="111">
        <f t="shared" si="12"/>
        <v>14157974</v>
      </c>
      <c r="V218" s="11">
        <v>0</v>
      </c>
      <c r="W218" s="138">
        <v>65.255671999443891</v>
      </c>
      <c r="X218" s="99">
        <v>82</v>
      </c>
      <c r="Y218" s="100">
        <v>61</v>
      </c>
      <c r="Z218" s="104">
        <f t="shared" si="14"/>
        <v>71.5</v>
      </c>
    </row>
    <row r="219" spans="1:26" hidden="1" x14ac:dyDescent="0.2">
      <c r="A219" s="84" t="str">
        <f t="shared" si="13"/>
        <v>Sun</v>
      </c>
      <c r="B219" s="40">
        <v>37045</v>
      </c>
      <c r="C219" s="8">
        <v>4041.6489999999999</v>
      </c>
      <c r="D219" s="7">
        <v>2997.873</v>
      </c>
      <c r="E219" s="13">
        <v>7039.5219999999999</v>
      </c>
      <c r="F219" s="97">
        <v>342.49900000000025</v>
      </c>
      <c r="G219" s="123"/>
      <c r="H219" s="123"/>
      <c r="I219" s="7">
        <v>242.89099999999999</v>
      </c>
      <c r="J219" s="7">
        <v>468.37200000000001</v>
      </c>
      <c r="K219" s="7">
        <v>2609.1210000000001</v>
      </c>
      <c r="L219" s="7">
        <v>839.19600000000003</v>
      </c>
      <c r="M219" s="7">
        <v>1140.7919999999999</v>
      </c>
      <c r="N219" s="7">
        <v>763.00599999999997</v>
      </c>
      <c r="O219" s="7">
        <v>100</v>
      </c>
      <c r="P219" s="13">
        <v>6505.8770000000004</v>
      </c>
      <c r="Q219" s="12">
        <v>280.77499999999998</v>
      </c>
      <c r="R219" s="7">
        <v>252.87</v>
      </c>
      <c r="S219" s="7">
        <v>533.64499999999998</v>
      </c>
      <c r="T219" s="8">
        <v>22257113</v>
      </c>
      <c r="U219" s="111">
        <f t="shared" si="12"/>
        <v>14410844</v>
      </c>
      <c r="V219" s="11">
        <v>0</v>
      </c>
      <c r="W219" s="138">
        <v>70.433477066376597</v>
      </c>
      <c r="X219" s="99">
        <v>67</v>
      </c>
      <c r="Y219" s="100">
        <v>52</v>
      </c>
      <c r="Z219" s="104">
        <f t="shared" si="14"/>
        <v>59.5</v>
      </c>
    </row>
    <row r="220" spans="1:26" hidden="1" x14ac:dyDescent="0.2">
      <c r="A220" s="84" t="str">
        <f t="shared" si="13"/>
        <v>Mon</v>
      </c>
      <c r="B220" s="40">
        <v>37046</v>
      </c>
      <c r="C220" s="8">
        <v>4041.1860000000001</v>
      </c>
      <c r="D220" s="7">
        <v>2320.94</v>
      </c>
      <c r="E220" s="13">
        <v>6362.1260000000002</v>
      </c>
      <c r="F220" s="97">
        <v>414.94200000000018</v>
      </c>
      <c r="G220" s="123"/>
      <c r="H220" s="123"/>
      <c r="I220" s="7">
        <v>280.464</v>
      </c>
      <c r="J220" s="7">
        <v>475.33</v>
      </c>
      <c r="K220" s="7">
        <v>1999.732</v>
      </c>
      <c r="L220" s="7">
        <v>783.95899999999995</v>
      </c>
      <c r="M220" s="7">
        <v>1161.607</v>
      </c>
      <c r="N220" s="7">
        <v>798.99300000000005</v>
      </c>
      <c r="O220" s="7">
        <v>100</v>
      </c>
      <c r="P220" s="13">
        <v>6015.027</v>
      </c>
      <c r="Q220" s="12">
        <v>230.22200000000001</v>
      </c>
      <c r="R220" s="7">
        <v>116.877</v>
      </c>
      <c r="S220" s="7">
        <v>347.09899999999999</v>
      </c>
      <c r="T220" s="8">
        <v>22487335</v>
      </c>
      <c r="U220" s="111">
        <f t="shared" si="12"/>
        <v>14527721</v>
      </c>
      <c r="V220" s="11">
        <v>0</v>
      </c>
      <c r="W220" s="138">
        <v>59.777937097981273</v>
      </c>
      <c r="X220" s="99">
        <v>62</v>
      </c>
      <c r="Y220" s="100">
        <v>43</v>
      </c>
      <c r="Z220" s="104">
        <f t="shared" si="14"/>
        <v>52.5</v>
      </c>
    </row>
    <row r="221" spans="1:26" hidden="1" x14ac:dyDescent="0.2">
      <c r="A221" s="84" t="str">
        <f t="shared" si="13"/>
        <v>Tue</v>
      </c>
      <c r="B221" s="40">
        <v>37047</v>
      </c>
      <c r="C221" s="8">
        <v>4055.8130000000001</v>
      </c>
      <c r="D221" s="7">
        <v>2718.3359999999998</v>
      </c>
      <c r="E221" s="13">
        <v>6774.1489999999994</v>
      </c>
      <c r="F221" s="97">
        <v>486.64</v>
      </c>
      <c r="G221" s="123"/>
      <c r="H221" s="123"/>
      <c r="I221" s="7">
        <v>282.01799999999997</v>
      </c>
      <c r="J221" s="7">
        <v>458.512</v>
      </c>
      <c r="K221" s="7">
        <v>2237.6030000000001</v>
      </c>
      <c r="L221" s="7">
        <v>862.72299999999996</v>
      </c>
      <c r="M221" s="7">
        <v>1138.326</v>
      </c>
      <c r="N221" s="7">
        <v>798.68299999999999</v>
      </c>
      <c r="O221" s="7">
        <v>100</v>
      </c>
      <c r="P221" s="13">
        <v>6364.5050000000001</v>
      </c>
      <c r="Q221" s="12">
        <v>219.05500000000001</v>
      </c>
      <c r="R221" s="7">
        <v>190.589</v>
      </c>
      <c r="S221" s="7">
        <v>409.64400000000001</v>
      </c>
      <c r="T221" s="8">
        <v>22706390</v>
      </c>
      <c r="U221" s="111">
        <f t="shared" si="12"/>
        <v>14718310</v>
      </c>
      <c r="V221" s="11">
        <v>-6.8212102632969618E-13</v>
      </c>
      <c r="W221" s="138">
        <v>55.024317752398666</v>
      </c>
      <c r="X221" s="99">
        <v>75</v>
      </c>
      <c r="Y221" s="100">
        <v>46</v>
      </c>
      <c r="Z221" s="104">
        <f t="shared" si="14"/>
        <v>60.5</v>
      </c>
    </row>
    <row r="222" spans="1:26" hidden="1" x14ac:dyDescent="0.2">
      <c r="A222" s="84" t="str">
        <f t="shared" si="13"/>
        <v>Wed</v>
      </c>
      <c r="B222" s="40">
        <v>37048</v>
      </c>
      <c r="C222" s="8">
        <v>4025.1709999999998</v>
      </c>
      <c r="D222" s="7">
        <v>2438.6680000000001</v>
      </c>
      <c r="E222" s="13">
        <v>6463.8389999999999</v>
      </c>
      <c r="F222" s="97">
        <v>488.2300000000007</v>
      </c>
      <c r="G222" s="123"/>
      <c r="H222" s="123"/>
      <c r="I222" s="7">
        <v>252.58699999999999</v>
      </c>
      <c r="J222" s="7">
        <v>454.29599999999999</v>
      </c>
      <c r="K222" s="7">
        <v>1928.0809999999999</v>
      </c>
      <c r="L222" s="7">
        <v>881.84299999999996</v>
      </c>
      <c r="M222" s="7">
        <v>1135.1679999999999</v>
      </c>
      <c r="N222" s="7">
        <v>775.673</v>
      </c>
      <c r="O222" s="7">
        <v>100</v>
      </c>
      <c r="P222" s="13">
        <v>6015.8779999999997</v>
      </c>
      <c r="Q222" s="12">
        <v>282.06900000000002</v>
      </c>
      <c r="R222" s="7">
        <v>165.892</v>
      </c>
      <c r="S222" s="7">
        <v>447.96100000000001</v>
      </c>
      <c r="T222" s="8">
        <v>22988459</v>
      </c>
      <c r="U222" s="111">
        <f t="shared" si="12"/>
        <v>14884202</v>
      </c>
      <c r="V222" s="11">
        <v>0</v>
      </c>
      <c r="W222" s="138">
        <v>63.679453188262713</v>
      </c>
      <c r="X222" s="99">
        <v>75</v>
      </c>
      <c r="Y222" s="100">
        <v>50</v>
      </c>
      <c r="Z222" s="104">
        <f t="shared" si="14"/>
        <v>62.5</v>
      </c>
    </row>
    <row r="223" spans="1:26" hidden="1" x14ac:dyDescent="0.2">
      <c r="A223" s="84" t="str">
        <f t="shared" si="13"/>
        <v>Thu</v>
      </c>
      <c r="B223" s="40">
        <v>37049</v>
      </c>
      <c r="C223" s="8">
        <v>4077.6390000000001</v>
      </c>
      <c r="D223" s="7">
        <v>2693.3020000000001</v>
      </c>
      <c r="E223" s="13">
        <v>6770.9410000000007</v>
      </c>
      <c r="F223" s="97">
        <v>459.69200000000046</v>
      </c>
      <c r="G223" s="123"/>
      <c r="H223" s="123"/>
      <c r="I223" s="7">
        <v>240.072</v>
      </c>
      <c r="J223" s="7">
        <v>487.17200000000003</v>
      </c>
      <c r="K223" s="7">
        <v>2266.8629999999998</v>
      </c>
      <c r="L223" s="7">
        <v>908.08799999999997</v>
      </c>
      <c r="M223" s="7">
        <v>1117.979</v>
      </c>
      <c r="N223" s="7">
        <v>773.33199999999999</v>
      </c>
      <c r="O223" s="7">
        <v>100</v>
      </c>
      <c r="P223" s="13">
        <v>6353.1980000000003</v>
      </c>
      <c r="Q223" s="12">
        <v>265.13799999999998</v>
      </c>
      <c r="R223" s="7">
        <v>152.60499999999999</v>
      </c>
      <c r="S223" s="7">
        <v>417.74299999999994</v>
      </c>
      <c r="T223" s="8">
        <v>23253597</v>
      </c>
      <c r="U223" s="111">
        <f t="shared" si="12"/>
        <v>15036807</v>
      </c>
      <c r="V223" s="11">
        <v>4.5474735088646412E-13</v>
      </c>
      <c r="W223" s="138">
        <v>66.600906571351985</v>
      </c>
      <c r="X223" s="99">
        <v>86</v>
      </c>
      <c r="Y223" s="100">
        <v>51</v>
      </c>
      <c r="Z223" s="104">
        <f t="shared" si="14"/>
        <v>68.5</v>
      </c>
    </row>
    <row r="224" spans="1:26" hidden="1" x14ac:dyDescent="0.2">
      <c r="A224" s="84" t="str">
        <f t="shared" si="13"/>
        <v>Fri</v>
      </c>
      <c r="B224" s="40">
        <v>37050</v>
      </c>
      <c r="C224" s="8">
        <v>4092.3319999999999</v>
      </c>
      <c r="D224" s="7">
        <v>2920.616</v>
      </c>
      <c r="E224" s="13">
        <v>7012.9480000000003</v>
      </c>
      <c r="F224" s="97">
        <v>536.55800000000079</v>
      </c>
      <c r="G224" s="123"/>
      <c r="H224" s="123"/>
      <c r="I224" s="7">
        <v>229.1</v>
      </c>
      <c r="J224" s="7">
        <v>470.27</v>
      </c>
      <c r="K224" s="7">
        <v>2588.2080000000001</v>
      </c>
      <c r="L224" s="7">
        <v>861.904</v>
      </c>
      <c r="M224" s="7">
        <v>1133.616</v>
      </c>
      <c r="N224" s="7">
        <v>781.51599999999996</v>
      </c>
      <c r="O224" s="7">
        <v>100</v>
      </c>
      <c r="P224" s="13">
        <v>6701.1720000000005</v>
      </c>
      <c r="Q224" s="12">
        <v>204.95</v>
      </c>
      <c r="R224" s="7">
        <v>106.82599999999999</v>
      </c>
      <c r="S224" s="7">
        <v>311.77599999999995</v>
      </c>
      <c r="T224" s="8">
        <v>23458547</v>
      </c>
      <c r="U224" s="111">
        <f t="shared" si="12"/>
        <v>15143633</v>
      </c>
      <c r="V224" s="11">
        <v>0</v>
      </c>
      <c r="W224" s="138">
        <v>65.8162877119059</v>
      </c>
      <c r="X224" s="99">
        <v>95</v>
      </c>
      <c r="Y224" s="100">
        <v>59</v>
      </c>
      <c r="Z224" s="104">
        <f t="shared" si="14"/>
        <v>77</v>
      </c>
    </row>
    <row r="225" spans="1:26" hidden="1" x14ac:dyDescent="0.2">
      <c r="A225" s="84" t="str">
        <f t="shared" si="13"/>
        <v>Sat</v>
      </c>
      <c r="B225" s="40">
        <v>37051</v>
      </c>
      <c r="C225" s="8">
        <v>4052.0279999999998</v>
      </c>
      <c r="D225" s="7">
        <v>3015.8690000000001</v>
      </c>
      <c r="E225" s="13">
        <v>7067.8969999999999</v>
      </c>
      <c r="F225" s="97">
        <v>490.42799999999943</v>
      </c>
      <c r="G225" s="123"/>
      <c r="H225" s="123"/>
      <c r="I225" s="7">
        <v>213.428</v>
      </c>
      <c r="J225" s="7">
        <v>490.25700000000001</v>
      </c>
      <c r="K225" s="7">
        <v>2794.2310000000002</v>
      </c>
      <c r="L225" s="7">
        <v>755.23599999999999</v>
      </c>
      <c r="M225" s="7">
        <v>1132.4839999999999</v>
      </c>
      <c r="N225" s="7">
        <v>748.92</v>
      </c>
      <c r="O225" s="7">
        <v>100</v>
      </c>
      <c r="P225" s="13">
        <v>6724.9840000000004</v>
      </c>
      <c r="Q225" s="12">
        <v>263.238</v>
      </c>
      <c r="R225" s="7">
        <v>79.674999999999997</v>
      </c>
      <c r="S225" s="7">
        <v>342.91300000000001</v>
      </c>
      <c r="T225" s="8">
        <v>23721785</v>
      </c>
      <c r="U225" s="111">
        <f t="shared" si="12"/>
        <v>15223308</v>
      </c>
      <c r="V225" s="11">
        <v>-4.5474735088646412E-13</v>
      </c>
      <c r="W225" s="138">
        <v>72.417730521351785</v>
      </c>
      <c r="X225" s="99">
        <v>89</v>
      </c>
      <c r="Y225" s="100">
        <v>66</v>
      </c>
      <c r="Z225" s="104">
        <f t="shared" si="14"/>
        <v>77.5</v>
      </c>
    </row>
    <row r="226" spans="1:26" hidden="1" x14ac:dyDescent="0.2">
      <c r="A226" s="84" t="str">
        <f t="shared" si="13"/>
        <v>Sun</v>
      </c>
      <c r="B226" s="40">
        <v>37052</v>
      </c>
      <c r="C226" s="8">
        <v>4015.768</v>
      </c>
      <c r="D226" s="7">
        <v>3048.3679999999999</v>
      </c>
      <c r="E226" s="13">
        <v>7064.1360000000004</v>
      </c>
      <c r="F226" s="97">
        <v>536.81400000000053</v>
      </c>
      <c r="G226" s="123"/>
      <c r="H226" s="123"/>
      <c r="I226" s="7">
        <v>215.346</v>
      </c>
      <c r="J226" s="7">
        <v>490.65899999999999</v>
      </c>
      <c r="K226" s="7">
        <v>2756.34</v>
      </c>
      <c r="L226" s="7">
        <v>767.94</v>
      </c>
      <c r="M226" s="7">
        <v>1132.0219999999999</v>
      </c>
      <c r="N226" s="7">
        <v>721.63</v>
      </c>
      <c r="O226" s="7">
        <v>100</v>
      </c>
      <c r="P226" s="13">
        <v>6720.7510000000002</v>
      </c>
      <c r="Q226" s="12">
        <v>278.35599999999999</v>
      </c>
      <c r="R226" s="7">
        <v>65.028999999999996</v>
      </c>
      <c r="S226" s="7">
        <v>343.38499999999999</v>
      </c>
      <c r="T226" s="8">
        <v>24000141</v>
      </c>
      <c r="U226" s="111">
        <f t="shared" si="12"/>
        <v>15288337</v>
      </c>
      <c r="V226" s="11">
        <v>0</v>
      </c>
      <c r="W226" s="138">
        <v>72.525547391799776</v>
      </c>
      <c r="X226" s="99">
        <v>92</v>
      </c>
      <c r="Y226" s="100">
        <v>60</v>
      </c>
      <c r="Z226" s="104">
        <f t="shared" si="14"/>
        <v>76</v>
      </c>
    </row>
    <row r="227" spans="1:26" hidden="1" x14ac:dyDescent="0.2">
      <c r="A227" s="84" t="str">
        <f t="shared" si="13"/>
        <v>Mon</v>
      </c>
      <c r="B227" s="40">
        <v>37053</v>
      </c>
      <c r="C227" s="8">
        <v>4017.51</v>
      </c>
      <c r="D227" s="7">
        <v>2669.7469999999998</v>
      </c>
      <c r="E227" s="13">
        <v>6687.2569999999996</v>
      </c>
      <c r="F227" s="97">
        <v>434.96599999999927</v>
      </c>
      <c r="G227" s="123"/>
      <c r="H227" s="123"/>
      <c r="I227" s="7">
        <v>249.815</v>
      </c>
      <c r="J227" s="7">
        <v>479.97699999999998</v>
      </c>
      <c r="K227" s="7">
        <v>2266.7689999999998</v>
      </c>
      <c r="L227" s="7">
        <v>851.52200000000005</v>
      </c>
      <c r="M227" s="7">
        <v>1136.4000000000001</v>
      </c>
      <c r="N227" s="7">
        <v>774.86699999999996</v>
      </c>
      <c r="O227" s="7">
        <v>100</v>
      </c>
      <c r="P227" s="13">
        <v>6294.3159999999998</v>
      </c>
      <c r="Q227" s="12">
        <v>306.75599999999997</v>
      </c>
      <c r="R227" s="7">
        <v>86.185000000000002</v>
      </c>
      <c r="S227" s="7">
        <v>392.94099999999997</v>
      </c>
      <c r="T227" s="8">
        <v>24306897</v>
      </c>
      <c r="U227" s="111">
        <f t="shared" si="12"/>
        <v>15374522</v>
      </c>
      <c r="V227" s="11">
        <v>0</v>
      </c>
      <c r="W227" s="138">
        <v>76.27358383971584</v>
      </c>
      <c r="X227" s="99">
        <v>83</v>
      </c>
      <c r="Y227" s="100">
        <v>60</v>
      </c>
      <c r="Z227" s="104">
        <f t="shared" si="14"/>
        <v>71.5</v>
      </c>
    </row>
    <row r="228" spans="1:26" hidden="1" x14ac:dyDescent="0.2">
      <c r="A228" s="84" t="str">
        <f t="shared" si="13"/>
        <v>Tue</v>
      </c>
      <c r="B228" s="40">
        <v>37054</v>
      </c>
      <c r="C228" s="8">
        <v>4016.058</v>
      </c>
      <c r="D228" s="7">
        <v>3023.5169999999998</v>
      </c>
      <c r="E228" s="13">
        <v>7039.5749999999998</v>
      </c>
      <c r="F228" s="97">
        <v>533.6739999999993</v>
      </c>
      <c r="G228" s="123"/>
      <c r="H228" s="123"/>
      <c r="I228" s="7">
        <v>292.154</v>
      </c>
      <c r="J228" s="7">
        <v>491.67899999999997</v>
      </c>
      <c r="K228" s="7">
        <v>2579.6170000000002</v>
      </c>
      <c r="L228" s="7">
        <v>856.84799999999996</v>
      </c>
      <c r="M228" s="7">
        <v>1136.3800000000001</v>
      </c>
      <c r="N228" s="7">
        <v>788.43600000000004</v>
      </c>
      <c r="O228" s="7">
        <v>100</v>
      </c>
      <c r="P228" s="13">
        <v>6778.7879999999996</v>
      </c>
      <c r="Q228" s="12">
        <v>194.44300000000001</v>
      </c>
      <c r="R228" s="7">
        <v>66.343999999999994</v>
      </c>
      <c r="S228" s="7">
        <v>260.78700000000003</v>
      </c>
      <c r="T228" s="8">
        <v>24501340</v>
      </c>
      <c r="U228" s="111">
        <f t="shared" si="12"/>
        <v>15440866</v>
      </c>
      <c r="V228" s="11">
        <v>0</v>
      </c>
      <c r="W228" s="138">
        <v>72.954643766095586</v>
      </c>
      <c r="X228" s="99">
        <v>68</v>
      </c>
      <c r="Y228" s="100">
        <v>38</v>
      </c>
      <c r="Z228" s="104">
        <f t="shared" si="14"/>
        <v>53</v>
      </c>
    </row>
    <row r="229" spans="1:26" hidden="1" x14ac:dyDescent="0.2">
      <c r="A229" s="84" t="str">
        <f t="shared" si="13"/>
        <v>Wed</v>
      </c>
      <c r="B229" s="40">
        <v>37055</v>
      </c>
      <c r="C229" s="8">
        <v>3987.143</v>
      </c>
      <c r="D229" s="7">
        <v>3049.5369999999998</v>
      </c>
      <c r="E229" s="13">
        <v>7036.68</v>
      </c>
      <c r="F229" s="97">
        <v>581.51300000000037</v>
      </c>
      <c r="G229" s="123"/>
      <c r="H229" s="123"/>
      <c r="I229" s="7">
        <v>349.54500000000002</v>
      </c>
      <c r="J229" s="7">
        <v>457.947</v>
      </c>
      <c r="K229" s="7">
        <v>2626.55</v>
      </c>
      <c r="L229" s="7">
        <v>858.21299999999997</v>
      </c>
      <c r="M229" s="7">
        <v>1131.25</v>
      </c>
      <c r="N229" s="7">
        <v>773.95899999999995</v>
      </c>
      <c r="O229" s="7">
        <v>100</v>
      </c>
      <c r="P229" s="13">
        <v>6878.9770000000008</v>
      </c>
      <c r="Q229" s="12">
        <v>112.69799999999999</v>
      </c>
      <c r="R229" s="7">
        <v>45.005000000000003</v>
      </c>
      <c r="S229" s="7">
        <v>157.703</v>
      </c>
      <c r="T229" s="8">
        <v>24614038</v>
      </c>
      <c r="U229" s="111">
        <f t="shared" si="12"/>
        <v>15485871</v>
      </c>
      <c r="V229" s="11">
        <v>-4.8316906031686813E-13</v>
      </c>
      <c r="W229" s="138">
        <v>66.36642021955889</v>
      </c>
      <c r="X229" s="99">
        <v>55</v>
      </c>
      <c r="Y229" s="100">
        <v>37</v>
      </c>
      <c r="Z229" s="104">
        <f t="shared" si="14"/>
        <v>46</v>
      </c>
    </row>
    <row r="230" spans="1:26" hidden="1" x14ac:dyDescent="0.2">
      <c r="A230" s="84" t="str">
        <f t="shared" si="13"/>
        <v>Thu</v>
      </c>
      <c r="B230" s="40">
        <v>37056</v>
      </c>
      <c r="C230" s="8">
        <v>3967.43</v>
      </c>
      <c r="D230" s="7">
        <v>3111.2950000000001</v>
      </c>
      <c r="E230" s="13">
        <v>7078.7250000000004</v>
      </c>
      <c r="F230" s="97">
        <v>434.1490000000008</v>
      </c>
      <c r="G230" s="123"/>
      <c r="H230" s="123"/>
      <c r="I230" s="7">
        <v>265.49200000000002</v>
      </c>
      <c r="J230" s="7">
        <v>486.49799999999999</v>
      </c>
      <c r="K230" s="7">
        <v>2695.951</v>
      </c>
      <c r="L230" s="7">
        <v>865.71100000000001</v>
      </c>
      <c r="M230" s="7">
        <v>1152.828</v>
      </c>
      <c r="N230" s="7">
        <v>779.60699999999997</v>
      </c>
      <c r="O230" s="7">
        <v>100</v>
      </c>
      <c r="P230" s="13">
        <v>6780.2360000000008</v>
      </c>
      <c r="Q230" s="12">
        <v>216.702</v>
      </c>
      <c r="R230" s="7">
        <v>81.787000000000006</v>
      </c>
      <c r="S230" s="7">
        <v>298.48900000000003</v>
      </c>
      <c r="T230" s="8">
        <v>24830740</v>
      </c>
      <c r="U230" s="111">
        <f t="shared" si="12"/>
        <v>15567658</v>
      </c>
      <c r="V230" s="11">
        <v>-4.5474735088646412E-13</v>
      </c>
      <c r="W230" s="138">
        <v>52.437393359761252</v>
      </c>
      <c r="X230" s="99">
        <v>70</v>
      </c>
      <c r="Y230" s="100">
        <v>43</v>
      </c>
      <c r="Z230" s="104">
        <f t="shared" si="14"/>
        <v>56.5</v>
      </c>
    </row>
    <row r="231" spans="1:26" hidden="1" x14ac:dyDescent="0.2">
      <c r="A231" s="84" t="str">
        <f t="shared" si="13"/>
        <v>Fri</v>
      </c>
      <c r="B231" s="40">
        <v>37057</v>
      </c>
      <c r="C231" s="8">
        <v>4012.9360000000001</v>
      </c>
      <c r="D231" s="7">
        <v>3109.13</v>
      </c>
      <c r="E231" s="13">
        <v>7122.0660000000007</v>
      </c>
      <c r="F231" s="97">
        <v>470.78900000000129</v>
      </c>
      <c r="G231" s="123"/>
      <c r="H231" s="123"/>
      <c r="I231" s="7">
        <v>258.30900000000003</v>
      </c>
      <c r="J231" s="7">
        <v>482.01600000000002</v>
      </c>
      <c r="K231" s="7">
        <v>2711.951</v>
      </c>
      <c r="L231" s="7">
        <v>862.21699999999998</v>
      </c>
      <c r="M231" s="7">
        <v>1143.501</v>
      </c>
      <c r="N231" s="7">
        <v>774.13699999999994</v>
      </c>
      <c r="O231" s="7">
        <v>100</v>
      </c>
      <c r="P231" s="13">
        <v>6802.92</v>
      </c>
      <c r="Q231" s="12">
        <v>214.97800000000001</v>
      </c>
      <c r="R231" s="7">
        <v>104.16800000000001</v>
      </c>
      <c r="S231" s="7">
        <v>319.14600000000002</v>
      </c>
      <c r="T231" s="8">
        <v>25045718</v>
      </c>
      <c r="U231" s="111">
        <f t="shared" si="12"/>
        <v>15671826</v>
      </c>
      <c r="V231" s="11">
        <v>0</v>
      </c>
      <c r="W231" s="138">
        <v>58.180753504611793</v>
      </c>
      <c r="X231" s="99">
        <v>81</v>
      </c>
      <c r="Y231" s="100">
        <v>56</v>
      </c>
      <c r="Z231" s="104">
        <f t="shared" si="14"/>
        <v>68.5</v>
      </c>
    </row>
    <row r="232" spans="1:26" hidden="1" x14ac:dyDescent="0.2">
      <c r="A232" s="84" t="str">
        <f t="shared" si="13"/>
        <v>Sat</v>
      </c>
      <c r="B232" s="40">
        <v>37058</v>
      </c>
      <c r="C232" s="8">
        <v>4031.0169999999998</v>
      </c>
      <c r="D232" s="7">
        <v>3056.8510000000001</v>
      </c>
      <c r="E232" s="13">
        <v>7087.8680000000004</v>
      </c>
      <c r="F232" s="97">
        <v>379.65700000000015</v>
      </c>
      <c r="G232" s="123"/>
      <c r="H232" s="123"/>
      <c r="I232" s="7">
        <v>251.14500000000001</v>
      </c>
      <c r="J232" s="7">
        <v>492.86599999999999</v>
      </c>
      <c r="K232" s="7">
        <v>2634.4</v>
      </c>
      <c r="L232" s="7">
        <v>835.65899999999999</v>
      </c>
      <c r="M232" s="7">
        <v>1146.2149999999999</v>
      </c>
      <c r="N232" s="7">
        <v>786.59100000000001</v>
      </c>
      <c r="O232" s="7">
        <v>100</v>
      </c>
      <c r="P232" s="13">
        <v>6626.5330000000004</v>
      </c>
      <c r="Q232" s="12">
        <v>293.05200000000002</v>
      </c>
      <c r="R232" s="7">
        <v>168.28299999999999</v>
      </c>
      <c r="S232" s="7">
        <v>461.33499999999998</v>
      </c>
      <c r="T232" s="8">
        <v>25338770</v>
      </c>
      <c r="U232" s="111">
        <f t="shared" si="12"/>
        <v>15840109</v>
      </c>
      <c r="V232" s="11">
        <v>0</v>
      </c>
      <c r="W232" s="138">
        <v>65.549036549979192</v>
      </c>
      <c r="X232" s="99">
        <v>90</v>
      </c>
      <c r="Y232" s="100">
        <v>53</v>
      </c>
      <c r="Z232" s="104">
        <f t="shared" si="14"/>
        <v>71.5</v>
      </c>
    </row>
    <row r="233" spans="1:26" hidden="1" x14ac:dyDescent="0.2">
      <c r="A233" s="84" t="str">
        <f t="shared" si="13"/>
        <v>Sun</v>
      </c>
      <c r="B233" s="40">
        <v>37059</v>
      </c>
      <c r="C233" s="8">
        <v>4063.1889999999999</v>
      </c>
      <c r="D233" s="7">
        <v>2888.1030000000001</v>
      </c>
      <c r="E233" s="13">
        <v>6951.2919999999995</v>
      </c>
      <c r="F233" s="97">
        <v>456.55099999999982</v>
      </c>
      <c r="G233" s="123"/>
      <c r="H233" s="123"/>
      <c r="I233" s="7">
        <v>243.13300000000001</v>
      </c>
      <c r="J233" s="7">
        <v>504.15600000000001</v>
      </c>
      <c r="K233" s="7">
        <v>2493.6280000000002</v>
      </c>
      <c r="L233" s="7">
        <v>810.49800000000005</v>
      </c>
      <c r="M233" s="7">
        <v>1146.0409999999999</v>
      </c>
      <c r="N233" s="7">
        <v>780.31899999999996</v>
      </c>
      <c r="O233" s="7">
        <v>100</v>
      </c>
      <c r="P233" s="13">
        <v>6534.3259999999991</v>
      </c>
      <c r="Q233" s="12">
        <v>294.78800000000001</v>
      </c>
      <c r="R233" s="7">
        <v>122.178</v>
      </c>
      <c r="S233" s="7">
        <v>416.96600000000001</v>
      </c>
      <c r="T233" s="8">
        <v>25633558</v>
      </c>
      <c r="U233" s="111">
        <f t="shared" si="12"/>
        <v>15962287</v>
      </c>
      <c r="V233" s="11">
        <v>0</v>
      </c>
      <c r="W233" s="138">
        <v>70.692898896393416</v>
      </c>
      <c r="X233" s="99">
        <v>92</v>
      </c>
      <c r="Y233" s="100">
        <v>63</v>
      </c>
      <c r="Z233" s="104">
        <f t="shared" si="14"/>
        <v>77.5</v>
      </c>
    </row>
    <row r="234" spans="1:26" hidden="1" x14ac:dyDescent="0.2">
      <c r="A234" s="84" t="str">
        <f t="shared" si="13"/>
        <v>Mon</v>
      </c>
      <c r="B234" s="40">
        <v>37060</v>
      </c>
      <c r="C234" s="8">
        <v>4056.5729999999999</v>
      </c>
      <c r="D234" s="7">
        <v>2676.3240000000001</v>
      </c>
      <c r="E234" s="13">
        <v>6732.8969999999999</v>
      </c>
      <c r="F234" s="97">
        <v>465.40299999999905</v>
      </c>
      <c r="G234" s="123"/>
      <c r="H234" s="123"/>
      <c r="I234" s="7">
        <v>259.58699999999999</v>
      </c>
      <c r="J234" s="7">
        <v>506.262</v>
      </c>
      <c r="K234" s="7">
        <v>2240.451</v>
      </c>
      <c r="L234" s="7">
        <v>861.875</v>
      </c>
      <c r="M234" s="7">
        <v>1147.8009999999999</v>
      </c>
      <c r="N234" s="7">
        <v>793.51499999999999</v>
      </c>
      <c r="O234" s="7">
        <v>100</v>
      </c>
      <c r="P234" s="13">
        <v>6374.8940000000002</v>
      </c>
      <c r="Q234" s="12">
        <v>244.238</v>
      </c>
      <c r="R234" s="7">
        <v>113.765</v>
      </c>
      <c r="S234" s="7">
        <v>358.00299999999999</v>
      </c>
      <c r="T234" s="8">
        <v>25877796</v>
      </c>
      <c r="U234" s="111">
        <f t="shared" si="12"/>
        <v>16076052</v>
      </c>
      <c r="V234" s="11">
        <v>0</v>
      </c>
      <c r="W234" s="138">
        <v>75.671831586132555</v>
      </c>
      <c r="X234" s="99">
        <v>78</v>
      </c>
      <c r="Y234" s="100">
        <v>54</v>
      </c>
      <c r="Z234" s="104">
        <f t="shared" si="14"/>
        <v>66</v>
      </c>
    </row>
    <row r="235" spans="1:26" hidden="1" x14ac:dyDescent="0.2">
      <c r="A235" s="84" t="str">
        <f t="shared" si="13"/>
        <v>Tue</v>
      </c>
      <c r="B235" s="40">
        <v>37061</v>
      </c>
      <c r="C235" s="8">
        <v>3949</v>
      </c>
      <c r="D235" s="7">
        <v>2642.8649999999998</v>
      </c>
      <c r="E235" s="13">
        <v>6591.8649999999998</v>
      </c>
      <c r="F235" s="97">
        <v>492.82</v>
      </c>
      <c r="G235" s="123"/>
      <c r="H235" s="123"/>
      <c r="I235" s="7">
        <v>258.52999999999997</v>
      </c>
      <c r="J235" s="7">
        <v>439.07299999999998</v>
      </c>
      <c r="K235" s="7">
        <v>2263.1610000000001</v>
      </c>
      <c r="L235" s="7">
        <v>856.78800000000001</v>
      </c>
      <c r="M235" s="7">
        <v>1174.4380000000001</v>
      </c>
      <c r="N235" s="7">
        <v>785.721</v>
      </c>
      <c r="O235" s="7">
        <v>99</v>
      </c>
      <c r="P235" s="13">
        <v>6369.530999999999</v>
      </c>
      <c r="Q235" s="12">
        <v>144.49700000000001</v>
      </c>
      <c r="R235" s="7">
        <v>77.837000000000003</v>
      </c>
      <c r="S235" s="7">
        <v>222.334</v>
      </c>
      <c r="T235" s="8">
        <v>26022293</v>
      </c>
      <c r="U235" s="111">
        <f t="shared" si="12"/>
        <v>16153889</v>
      </c>
      <c r="V235" s="11">
        <v>7.3896444519050419E-13</v>
      </c>
      <c r="W235" s="138">
        <v>71.07908087883996</v>
      </c>
      <c r="X235" s="99">
        <v>84</v>
      </c>
      <c r="Y235" s="100">
        <v>53</v>
      </c>
      <c r="Z235" s="104">
        <f t="shared" si="14"/>
        <v>68.5</v>
      </c>
    </row>
    <row r="236" spans="1:26" hidden="1" x14ac:dyDescent="0.2">
      <c r="A236" s="84" t="str">
        <f t="shared" si="13"/>
        <v>Wed</v>
      </c>
      <c r="B236" s="40">
        <v>37062</v>
      </c>
      <c r="C236" s="8">
        <v>3993.0360000000001</v>
      </c>
      <c r="D236" s="7">
        <v>2697.2510000000002</v>
      </c>
      <c r="E236" s="13">
        <v>6690.2870000000003</v>
      </c>
      <c r="F236" s="97">
        <v>540.18400000000122</v>
      </c>
      <c r="G236" s="123"/>
      <c r="H236" s="123"/>
      <c r="I236" s="7">
        <v>266.28300000000002</v>
      </c>
      <c r="J236" s="7">
        <v>446.61799999999999</v>
      </c>
      <c r="K236" s="7">
        <v>2213.8159999999998</v>
      </c>
      <c r="L236" s="7">
        <v>920.548</v>
      </c>
      <c r="M236" s="7">
        <v>1138.962</v>
      </c>
      <c r="N236" s="7">
        <v>791.31299999999999</v>
      </c>
      <c r="O236" s="7">
        <v>100</v>
      </c>
      <c r="P236" s="13">
        <v>6417.7240000000002</v>
      </c>
      <c r="Q236" s="12">
        <v>201.06399999999999</v>
      </c>
      <c r="R236" s="7">
        <v>71.498999999999995</v>
      </c>
      <c r="S236" s="7">
        <v>272.56299999999999</v>
      </c>
      <c r="T236" s="8">
        <v>26223357</v>
      </c>
      <c r="U236" s="111">
        <f t="shared" si="12"/>
        <v>16225388</v>
      </c>
      <c r="V236" s="11">
        <v>0</v>
      </c>
      <c r="W236" s="138">
        <v>62.842977675616538</v>
      </c>
      <c r="X236" s="99">
        <v>88</v>
      </c>
      <c r="Y236" s="100">
        <v>56</v>
      </c>
      <c r="Z236" s="104">
        <f t="shared" si="14"/>
        <v>72</v>
      </c>
    </row>
    <row r="237" spans="1:26" hidden="1" x14ac:dyDescent="0.2">
      <c r="A237" s="84" t="str">
        <f t="shared" si="13"/>
        <v>Thu</v>
      </c>
      <c r="B237" s="40">
        <v>37063</v>
      </c>
      <c r="C237" s="8">
        <v>3988.9949999999999</v>
      </c>
      <c r="D237" s="7">
        <v>2919.3789999999999</v>
      </c>
      <c r="E237" s="13">
        <v>6908.3739999999998</v>
      </c>
      <c r="F237" s="97">
        <v>535.26399999999921</v>
      </c>
      <c r="G237" s="123"/>
      <c r="H237" s="123"/>
      <c r="I237" s="7">
        <v>254.79400000000001</v>
      </c>
      <c r="J237" s="7">
        <v>493.04599999999999</v>
      </c>
      <c r="K237" s="7">
        <v>2408.058</v>
      </c>
      <c r="L237" s="7">
        <v>893.66099999999994</v>
      </c>
      <c r="M237" s="7">
        <v>1162.81</v>
      </c>
      <c r="N237" s="7">
        <v>786.14700000000005</v>
      </c>
      <c r="O237" s="7">
        <v>100</v>
      </c>
      <c r="P237" s="13">
        <v>6633.78</v>
      </c>
      <c r="Q237" s="12">
        <v>211.113</v>
      </c>
      <c r="R237" s="7">
        <v>63.481000000000002</v>
      </c>
      <c r="S237" s="7">
        <v>274.59399999999999</v>
      </c>
      <c r="T237" s="8">
        <v>26434470</v>
      </c>
      <c r="U237" s="111">
        <f t="shared" si="12"/>
        <v>16288869</v>
      </c>
      <c r="V237" s="11">
        <v>0</v>
      </c>
      <c r="W237" s="138">
        <v>66.032242637682316</v>
      </c>
      <c r="X237" s="99">
        <v>93</v>
      </c>
      <c r="Y237" s="100">
        <v>58</v>
      </c>
      <c r="Z237" s="104">
        <f t="shared" si="14"/>
        <v>75.5</v>
      </c>
    </row>
    <row r="238" spans="1:26" hidden="1" x14ac:dyDescent="0.2">
      <c r="A238" s="84" t="str">
        <f t="shared" si="13"/>
        <v>Fri</v>
      </c>
      <c r="B238" s="40">
        <v>37064</v>
      </c>
      <c r="C238" s="8">
        <v>4023.627</v>
      </c>
      <c r="D238" s="7">
        <v>2978.63</v>
      </c>
      <c r="E238" s="13">
        <v>7002.2569999999996</v>
      </c>
      <c r="F238" s="97">
        <v>519.5649999999988</v>
      </c>
      <c r="G238" s="123"/>
      <c r="H238" s="123"/>
      <c r="I238" s="7">
        <v>263.98500000000001</v>
      </c>
      <c r="J238" s="7">
        <v>481.47800000000001</v>
      </c>
      <c r="K238" s="7">
        <v>2499.7559999999999</v>
      </c>
      <c r="L238" s="7">
        <v>917.63099999999997</v>
      </c>
      <c r="M238" s="7">
        <v>1164.1969999999999</v>
      </c>
      <c r="N238" s="7">
        <v>787.73800000000006</v>
      </c>
      <c r="O238" s="7">
        <v>100</v>
      </c>
      <c r="P238" s="13">
        <v>6734.35</v>
      </c>
      <c r="Q238" s="12">
        <v>182.751</v>
      </c>
      <c r="R238" s="7">
        <v>85.156000000000006</v>
      </c>
      <c r="S238" s="7">
        <v>267.90700000000004</v>
      </c>
      <c r="T238" s="8">
        <v>26617221</v>
      </c>
      <c r="U238" s="111">
        <f t="shared" si="12"/>
        <v>16374025</v>
      </c>
      <c r="V238" s="11">
        <v>0</v>
      </c>
      <c r="W238" s="138">
        <v>68.486083034719371</v>
      </c>
      <c r="X238" s="99">
        <v>98</v>
      </c>
      <c r="Y238" s="100">
        <v>63</v>
      </c>
      <c r="Z238" s="104">
        <f t="shared" si="14"/>
        <v>80.5</v>
      </c>
    </row>
    <row r="239" spans="1:26" hidden="1" x14ac:dyDescent="0.2">
      <c r="A239" s="84" t="str">
        <f t="shared" si="13"/>
        <v>Sat</v>
      </c>
      <c r="B239" s="40">
        <v>37065</v>
      </c>
      <c r="C239" s="8">
        <v>3924.3539999999998</v>
      </c>
      <c r="D239" s="7">
        <v>2998.4609999999998</v>
      </c>
      <c r="E239" s="13">
        <v>6922.8149999999996</v>
      </c>
      <c r="F239" s="97">
        <v>412.74600000000027</v>
      </c>
      <c r="G239" s="123"/>
      <c r="H239" s="123"/>
      <c r="I239" s="7">
        <v>254.74299999999999</v>
      </c>
      <c r="J239" s="7">
        <v>470.28800000000001</v>
      </c>
      <c r="K239" s="7">
        <v>2527.58</v>
      </c>
      <c r="L239" s="7">
        <v>887.04300000000001</v>
      </c>
      <c r="M239" s="7">
        <v>1165.374</v>
      </c>
      <c r="N239" s="7">
        <v>785.70100000000002</v>
      </c>
      <c r="O239" s="7">
        <v>100</v>
      </c>
      <c r="P239" s="13">
        <v>6603.4749999999995</v>
      </c>
      <c r="Q239" s="12">
        <v>240.06399999999999</v>
      </c>
      <c r="R239" s="7">
        <v>79.275999999999996</v>
      </c>
      <c r="S239" s="7">
        <v>319.33999999999997</v>
      </c>
      <c r="T239" s="8">
        <v>26857285</v>
      </c>
      <c r="U239" s="111">
        <f t="shared" si="12"/>
        <v>16453301</v>
      </c>
      <c r="V239" s="11">
        <v>0</v>
      </c>
      <c r="W239" s="138">
        <v>73.69308872444617</v>
      </c>
      <c r="X239" s="99">
        <v>95</v>
      </c>
      <c r="Y239" s="100">
        <v>78</v>
      </c>
      <c r="Z239" s="104">
        <f t="shared" si="14"/>
        <v>86.5</v>
      </c>
    </row>
    <row r="240" spans="1:26" hidden="1" x14ac:dyDescent="0.2">
      <c r="A240" s="84" t="str">
        <f t="shared" si="13"/>
        <v>Sun</v>
      </c>
      <c r="B240" s="40">
        <v>37066</v>
      </c>
      <c r="C240" s="8">
        <v>3932.5039999999999</v>
      </c>
      <c r="D240" s="7">
        <v>2952.9</v>
      </c>
      <c r="E240" s="13">
        <v>6885.4040000000005</v>
      </c>
      <c r="F240" s="97">
        <v>420.23300000000012</v>
      </c>
      <c r="G240" s="123"/>
      <c r="H240" s="123"/>
      <c r="I240" s="7">
        <v>249.18799999999999</v>
      </c>
      <c r="J240" s="7">
        <v>478.22899999999998</v>
      </c>
      <c r="K240" s="7">
        <v>2525.13</v>
      </c>
      <c r="L240" s="7">
        <v>832.78899999999999</v>
      </c>
      <c r="M240" s="7">
        <v>1163.405</v>
      </c>
      <c r="N240" s="7">
        <v>787.774</v>
      </c>
      <c r="O240" s="7">
        <v>100</v>
      </c>
      <c r="P240" s="13">
        <v>6556.7480000000005</v>
      </c>
      <c r="Q240" s="12">
        <v>228.27</v>
      </c>
      <c r="R240" s="7">
        <v>100.386</v>
      </c>
      <c r="S240" s="7">
        <v>328.65600000000001</v>
      </c>
      <c r="T240" s="8">
        <v>27085555</v>
      </c>
      <c r="U240" s="111">
        <f t="shared" si="12"/>
        <v>16553687</v>
      </c>
      <c r="V240" s="11">
        <v>0</v>
      </c>
      <c r="W240" s="138">
        <v>76.485482978131301</v>
      </c>
      <c r="X240" s="99">
        <v>96</v>
      </c>
      <c r="Y240" s="100">
        <v>70</v>
      </c>
      <c r="Z240" s="104">
        <f t="shared" si="14"/>
        <v>83</v>
      </c>
    </row>
    <row r="241" spans="1:26" hidden="1" x14ac:dyDescent="0.2">
      <c r="A241" s="84" t="str">
        <f t="shared" si="13"/>
        <v>Mon</v>
      </c>
      <c r="B241" s="40">
        <v>37067</v>
      </c>
      <c r="C241" s="8">
        <v>3955.1379999999999</v>
      </c>
      <c r="D241" s="7">
        <v>2998.7040000000002</v>
      </c>
      <c r="E241" s="13">
        <v>6953.8420000000006</v>
      </c>
      <c r="F241" s="97">
        <v>449.16700000000054</v>
      </c>
      <c r="G241" s="123"/>
      <c r="H241" s="123"/>
      <c r="I241" s="7">
        <v>249.14</v>
      </c>
      <c r="J241" s="7">
        <v>491.38400000000001</v>
      </c>
      <c r="K241" s="7">
        <v>2527.596</v>
      </c>
      <c r="L241" s="7">
        <v>875.06799999999998</v>
      </c>
      <c r="M241" s="7">
        <v>1162.9469999999999</v>
      </c>
      <c r="N241" s="7">
        <v>788.56600000000003</v>
      </c>
      <c r="O241" s="7">
        <v>100</v>
      </c>
      <c r="P241" s="13">
        <v>6643.8680000000004</v>
      </c>
      <c r="Q241" s="12">
        <v>227.96</v>
      </c>
      <c r="R241" s="7">
        <v>82.013999999999996</v>
      </c>
      <c r="S241" s="7">
        <v>309.97399999999999</v>
      </c>
      <c r="T241" s="8">
        <v>27313515</v>
      </c>
      <c r="U241" s="111">
        <f t="shared" si="12"/>
        <v>16635701</v>
      </c>
      <c r="V241" s="11">
        <v>0</v>
      </c>
      <c r="W241" s="138">
        <v>77.463816192507281</v>
      </c>
      <c r="X241" s="99">
        <v>89</v>
      </c>
      <c r="Y241" s="100">
        <v>63</v>
      </c>
      <c r="Z241" s="104">
        <f t="shared" si="14"/>
        <v>76</v>
      </c>
    </row>
    <row r="242" spans="1:26" hidden="1" x14ac:dyDescent="0.2">
      <c r="A242" s="84" t="str">
        <f t="shared" si="13"/>
        <v>Tue</v>
      </c>
      <c r="B242" s="40">
        <v>37068</v>
      </c>
      <c r="C242" s="8">
        <v>3975.277</v>
      </c>
      <c r="D242" s="7">
        <v>2974.6239999999998</v>
      </c>
      <c r="E242" s="13">
        <v>6949.9009999999998</v>
      </c>
      <c r="F242" s="97">
        <v>497.69899999999956</v>
      </c>
      <c r="G242" s="123"/>
      <c r="H242" s="123"/>
      <c r="I242" s="7">
        <v>261.63499999999999</v>
      </c>
      <c r="J242" s="7">
        <v>476.18599999999998</v>
      </c>
      <c r="K242" s="7">
        <v>2528.6849999999999</v>
      </c>
      <c r="L242" s="7">
        <v>848.59100000000001</v>
      </c>
      <c r="M242" s="7">
        <v>1155.171</v>
      </c>
      <c r="N242" s="7">
        <v>795.22900000000004</v>
      </c>
      <c r="O242" s="7">
        <v>100</v>
      </c>
      <c r="P242" s="13">
        <v>6663.1959999999999</v>
      </c>
      <c r="Q242" s="12">
        <v>206.399</v>
      </c>
      <c r="R242" s="7">
        <v>80.305999999999997</v>
      </c>
      <c r="S242" s="7">
        <v>286.70499999999998</v>
      </c>
      <c r="T242" s="8">
        <v>27519914</v>
      </c>
      <c r="U242" s="111">
        <f t="shared" si="12"/>
        <v>16716007</v>
      </c>
      <c r="V242" s="11">
        <v>0</v>
      </c>
      <c r="W242" s="138">
        <v>76.87266176128351</v>
      </c>
      <c r="X242" s="99">
        <v>81</v>
      </c>
      <c r="Y242" s="100">
        <v>68</v>
      </c>
      <c r="Z242" s="104">
        <f t="shared" si="14"/>
        <v>74.5</v>
      </c>
    </row>
    <row r="243" spans="1:26" hidden="1" x14ac:dyDescent="0.2">
      <c r="A243" s="84" t="str">
        <f t="shared" si="13"/>
        <v>Wed</v>
      </c>
      <c r="B243" s="40">
        <v>37069</v>
      </c>
      <c r="C243" s="8">
        <v>3905.8879999999999</v>
      </c>
      <c r="D243" s="7">
        <v>3100.4920000000002</v>
      </c>
      <c r="E243" s="13">
        <v>7006.38</v>
      </c>
      <c r="F243" s="97">
        <v>314.78599999999994</v>
      </c>
      <c r="G243" s="123"/>
      <c r="H243" s="123"/>
      <c r="I243" s="7">
        <v>262.95699999999999</v>
      </c>
      <c r="J243" s="7">
        <v>423.48700000000002</v>
      </c>
      <c r="K243" s="7">
        <v>2666.587</v>
      </c>
      <c r="L243" s="7">
        <v>916.29499999999996</v>
      </c>
      <c r="M243" s="7">
        <v>1169.2840000000001</v>
      </c>
      <c r="N243" s="7">
        <v>789.35500000000002</v>
      </c>
      <c r="O243" s="7">
        <v>100</v>
      </c>
      <c r="P243" s="13">
        <v>6642.7510000000002</v>
      </c>
      <c r="Q243" s="12">
        <v>168.02099999999999</v>
      </c>
      <c r="R243" s="7">
        <v>195.608</v>
      </c>
      <c r="S243" s="7">
        <v>363.62900000000002</v>
      </c>
      <c r="T243" s="8">
        <v>27687935</v>
      </c>
      <c r="U243" s="111">
        <f t="shared" si="12"/>
        <v>16911615</v>
      </c>
      <c r="V243" s="11">
        <v>0</v>
      </c>
      <c r="W243" s="138">
        <v>74.161461836424266</v>
      </c>
      <c r="X243" s="99">
        <v>92</v>
      </c>
      <c r="Y243" s="100">
        <v>67</v>
      </c>
      <c r="Z243" s="104">
        <f t="shared" si="14"/>
        <v>79.5</v>
      </c>
    </row>
    <row r="244" spans="1:26" hidden="1" x14ac:dyDescent="0.2">
      <c r="A244" s="84" t="str">
        <f t="shared" si="13"/>
        <v>Thu</v>
      </c>
      <c r="B244" s="40">
        <v>37070</v>
      </c>
      <c r="C244" s="8">
        <v>3938.692</v>
      </c>
      <c r="D244" s="7">
        <v>3085.6849999999999</v>
      </c>
      <c r="E244" s="13">
        <v>7024.3770000000004</v>
      </c>
      <c r="F244" s="97">
        <v>490.99100000000112</v>
      </c>
      <c r="G244" s="123"/>
      <c r="H244" s="123"/>
      <c r="I244" s="7">
        <v>261.36500000000001</v>
      </c>
      <c r="J244" s="7">
        <v>429.75900000000001</v>
      </c>
      <c r="K244" s="7">
        <v>2708.098</v>
      </c>
      <c r="L244" s="7">
        <v>855.91800000000001</v>
      </c>
      <c r="M244" s="7">
        <v>1151.366</v>
      </c>
      <c r="N244" s="7">
        <v>807.12900000000002</v>
      </c>
      <c r="O244" s="7">
        <v>100</v>
      </c>
      <c r="P244" s="13">
        <v>6804.6260000000002</v>
      </c>
      <c r="Q244" s="12">
        <v>128.13200000000001</v>
      </c>
      <c r="R244" s="7">
        <v>91.619</v>
      </c>
      <c r="S244" s="7">
        <v>219.751</v>
      </c>
      <c r="T244" s="8">
        <v>27816067</v>
      </c>
      <c r="U244" s="111">
        <f t="shared" si="12"/>
        <v>17003234</v>
      </c>
      <c r="V244" s="11">
        <v>0</v>
      </c>
      <c r="W244" s="138">
        <v>74.5109342353324</v>
      </c>
      <c r="X244" s="99">
        <v>92</v>
      </c>
      <c r="Y244" s="100">
        <v>66</v>
      </c>
      <c r="Z244" s="104">
        <f t="shared" si="14"/>
        <v>79</v>
      </c>
    </row>
    <row r="245" spans="1:26" hidden="1" x14ac:dyDescent="0.2">
      <c r="A245" s="84" t="str">
        <f t="shared" si="13"/>
        <v>Fri</v>
      </c>
      <c r="B245" s="40">
        <v>37071</v>
      </c>
      <c r="C245" s="8">
        <v>3951.7069999999999</v>
      </c>
      <c r="D245" s="7">
        <v>2847.6869999999999</v>
      </c>
      <c r="E245" s="13">
        <v>6799.3940000000002</v>
      </c>
      <c r="F245" s="97">
        <v>375.60800000000017</v>
      </c>
      <c r="G245" s="123"/>
      <c r="H245" s="123"/>
      <c r="I245" s="7">
        <v>245.494</v>
      </c>
      <c r="J245" s="7">
        <v>430.01499999999999</v>
      </c>
      <c r="K245" s="7">
        <v>2463.9780000000001</v>
      </c>
      <c r="L245" s="7">
        <v>885.41399999999999</v>
      </c>
      <c r="M245" s="7">
        <v>1160.3720000000001</v>
      </c>
      <c r="N245" s="7">
        <v>800.37</v>
      </c>
      <c r="O245" s="7">
        <v>100</v>
      </c>
      <c r="P245" s="13">
        <v>6461.2510000000002</v>
      </c>
      <c r="Q245" s="12">
        <v>239.49100000000001</v>
      </c>
      <c r="R245" s="7">
        <v>98.652000000000001</v>
      </c>
      <c r="S245" s="7">
        <v>338.14300000000003</v>
      </c>
      <c r="T245" s="8">
        <v>28055558</v>
      </c>
      <c r="U245" s="111">
        <f t="shared" si="12"/>
        <v>17101886</v>
      </c>
      <c r="V245" s="11">
        <v>0</v>
      </c>
      <c r="W245" s="138">
        <v>77.746522240803358</v>
      </c>
      <c r="X245" s="99">
        <v>96</v>
      </c>
      <c r="Y245" s="100">
        <v>63</v>
      </c>
      <c r="Z245" s="104">
        <f t="shared" si="14"/>
        <v>79.5</v>
      </c>
    </row>
    <row r="246" spans="1:26" ht="10.8" hidden="1" thickBot="1" x14ac:dyDescent="0.25">
      <c r="A246" s="94" t="str">
        <f t="shared" si="13"/>
        <v>Sat</v>
      </c>
      <c r="B246" s="41">
        <v>37072</v>
      </c>
      <c r="C246" s="42">
        <v>3936.3609999999999</v>
      </c>
      <c r="D246" s="43">
        <v>2960.2860000000001</v>
      </c>
      <c r="E246" s="46">
        <v>6896.6469999999999</v>
      </c>
      <c r="F246" s="98">
        <v>437.88599999999934</v>
      </c>
      <c r="G246" s="124"/>
      <c r="H246" s="124"/>
      <c r="I246" s="43">
        <v>235.34</v>
      </c>
      <c r="J246" s="43">
        <v>395.15899999999999</v>
      </c>
      <c r="K246" s="43">
        <v>2629.2440000000001</v>
      </c>
      <c r="L246" s="43">
        <v>833.31899999999996</v>
      </c>
      <c r="M246" s="43">
        <v>1146.299</v>
      </c>
      <c r="N246" s="43">
        <v>802.63300000000004</v>
      </c>
      <c r="O246" s="43">
        <v>100</v>
      </c>
      <c r="P246" s="46">
        <v>6579.88</v>
      </c>
      <c r="Q246" s="45">
        <v>245.197</v>
      </c>
      <c r="R246" s="43">
        <v>71.569999999999993</v>
      </c>
      <c r="S246" s="43">
        <v>316.767</v>
      </c>
      <c r="T246" s="42">
        <v>28300755</v>
      </c>
      <c r="U246" s="118">
        <f t="shared" si="12"/>
        <v>17173456</v>
      </c>
      <c r="V246" s="47">
        <v>0</v>
      </c>
      <c r="W246" s="139">
        <v>78.592368493797537</v>
      </c>
      <c r="X246" s="101">
        <v>101</v>
      </c>
      <c r="Y246" s="102">
        <v>65</v>
      </c>
      <c r="Z246" s="105">
        <f t="shared" si="14"/>
        <v>83</v>
      </c>
    </row>
    <row r="247" spans="1:26" hidden="1" x14ac:dyDescent="0.2">
      <c r="A247" s="84" t="str">
        <f t="shared" si="13"/>
        <v>Sun</v>
      </c>
      <c r="B247" s="40">
        <v>37073</v>
      </c>
      <c r="C247" s="8">
        <v>3916</v>
      </c>
      <c r="D247" s="7">
        <v>3100</v>
      </c>
      <c r="E247" s="13">
        <v>7016</v>
      </c>
      <c r="F247" s="83">
        <v>363</v>
      </c>
      <c r="G247" s="123">
        <v>6</v>
      </c>
      <c r="H247" s="123">
        <v>6</v>
      </c>
      <c r="I247" s="10">
        <v>227</v>
      </c>
      <c r="J247" s="7">
        <v>340</v>
      </c>
      <c r="K247" s="7">
        <v>2761</v>
      </c>
      <c r="L247" s="7">
        <v>834</v>
      </c>
      <c r="M247" s="7">
        <v>1153</v>
      </c>
      <c r="N247" s="5">
        <v>850</v>
      </c>
      <c r="O247" s="5">
        <v>100</v>
      </c>
      <c r="P247" s="13">
        <v>6628</v>
      </c>
      <c r="Q247" s="12">
        <v>254</v>
      </c>
      <c r="R247" s="7">
        <v>134.11600000000001</v>
      </c>
      <c r="S247" s="7">
        <v>388.11599999999999</v>
      </c>
      <c r="T247" s="8">
        <v>28554755</v>
      </c>
      <c r="U247" s="111">
        <f t="shared" si="12"/>
        <v>17307572</v>
      </c>
      <c r="V247" s="11">
        <v>-0.11599999999998545</v>
      </c>
      <c r="W247" s="138">
        <v>80.418474721715342</v>
      </c>
      <c r="X247" s="88">
        <v>100</v>
      </c>
      <c r="Y247" s="28">
        <v>65</v>
      </c>
      <c r="Z247" s="34">
        <v>76</v>
      </c>
    </row>
    <row r="248" spans="1:26" hidden="1" x14ac:dyDescent="0.2">
      <c r="A248" s="84" t="str">
        <f t="shared" si="13"/>
        <v>Mon</v>
      </c>
      <c r="B248" s="40">
        <v>37074</v>
      </c>
      <c r="C248" s="8">
        <v>3869</v>
      </c>
      <c r="D248" s="7">
        <v>2870</v>
      </c>
      <c r="E248" s="13">
        <v>6739</v>
      </c>
      <c r="F248" s="83">
        <v>311</v>
      </c>
      <c r="G248" s="123">
        <v>-46</v>
      </c>
      <c r="H248" s="123">
        <v>-46</v>
      </c>
      <c r="I248" s="10">
        <v>252</v>
      </c>
      <c r="J248" s="7">
        <v>383</v>
      </c>
      <c r="K248" s="7">
        <v>2377</v>
      </c>
      <c r="L248" s="7">
        <v>866</v>
      </c>
      <c r="M248" s="7">
        <v>1152</v>
      </c>
      <c r="N248" s="5">
        <v>885</v>
      </c>
      <c r="O248" s="5">
        <v>100</v>
      </c>
      <c r="P248" s="13">
        <v>6326</v>
      </c>
      <c r="Q248" s="12">
        <v>299</v>
      </c>
      <c r="R248" s="7">
        <v>114.17700000000001</v>
      </c>
      <c r="S248" s="7">
        <v>413.17700000000002</v>
      </c>
      <c r="T248" s="8">
        <v>28853755</v>
      </c>
      <c r="U248" s="111">
        <f t="shared" si="12"/>
        <v>17421749</v>
      </c>
      <c r="V248" s="11">
        <v>-0.17700000000002092</v>
      </c>
      <c r="W248" s="138">
        <v>80.944053034679854</v>
      </c>
      <c r="X248" s="88">
        <v>100</v>
      </c>
      <c r="Y248" s="28">
        <v>70</v>
      </c>
      <c r="Z248" s="34">
        <f t="shared" ref="Z248:Z273" si="15">AVERAGE(X248:Y248)</f>
        <v>85</v>
      </c>
    </row>
    <row r="249" spans="1:26" hidden="1" x14ac:dyDescent="0.2">
      <c r="A249" s="84" t="str">
        <f t="shared" si="13"/>
        <v>Tue</v>
      </c>
      <c r="B249" s="40">
        <v>37075</v>
      </c>
      <c r="C249" s="8">
        <v>3956</v>
      </c>
      <c r="D249" s="7">
        <v>2898</v>
      </c>
      <c r="E249" s="13">
        <v>6854</v>
      </c>
      <c r="F249" s="83">
        <v>314</v>
      </c>
      <c r="G249" s="123">
        <v>-43</v>
      </c>
      <c r="H249" s="123">
        <v>-89</v>
      </c>
      <c r="I249" s="10">
        <v>249</v>
      </c>
      <c r="J249" s="7">
        <v>424</v>
      </c>
      <c r="K249" s="7">
        <v>2397</v>
      </c>
      <c r="L249" s="7">
        <v>913</v>
      </c>
      <c r="M249" s="7">
        <v>1114</v>
      </c>
      <c r="N249" s="5">
        <v>903</v>
      </c>
      <c r="O249" s="5">
        <v>100</v>
      </c>
      <c r="P249" s="13">
        <v>6414</v>
      </c>
      <c r="Q249" s="12">
        <v>300</v>
      </c>
      <c r="R249" s="7">
        <v>139.65</v>
      </c>
      <c r="S249" s="7">
        <v>439.65</v>
      </c>
      <c r="T249" s="8">
        <v>29153755</v>
      </c>
      <c r="U249" s="111">
        <f t="shared" si="12"/>
        <v>17561399</v>
      </c>
      <c r="V249" s="11">
        <v>0.35000000000002274</v>
      </c>
      <c r="W249" s="138">
        <v>80.507337034418526</v>
      </c>
      <c r="X249" s="88">
        <v>103</v>
      </c>
      <c r="Y249" s="28">
        <v>69</v>
      </c>
      <c r="Z249" s="34">
        <f t="shared" si="15"/>
        <v>86</v>
      </c>
    </row>
    <row r="250" spans="1:26" hidden="1" x14ac:dyDescent="0.2">
      <c r="A250" s="84" t="str">
        <f t="shared" si="13"/>
        <v>Wed</v>
      </c>
      <c r="B250" s="40">
        <v>37076</v>
      </c>
      <c r="C250" s="8">
        <v>3980</v>
      </c>
      <c r="D250" s="7">
        <v>3036</v>
      </c>
      <c r="E250" s="13">
        <v>7016</v>
      </c>
      <c r="F250" s="83">
        <v>294</v>
      </c>
      <c r="G250" s="123">
        <v>-63</v>
      </c>
      <c r="H250" s="123">
        <v>-152</v>
      </c>
      <c r="I250" s="10">
        <v>215</v>
      </c>
      <c r="J250" s="7">
        <v>402</v>
      </c>
      <c r="K250" s="7">
        <v>2558</v>
      </c>
      <c r="L250" s="7">
        <v>897</v>
      </c>
      <c r="M250" s="7">
        <v>1148</v>
      </c>
      <c r="N250" s="5">
        <v>887</v>
      </c>
      <c r="O250" s="5">
        <v>100</v>
      </c>
      <c r="P250" s="13">
        <v>6501</v>
      </c>
      <c r="Q250" s="12">
        <v>303</v>
      </c>
      <c r="R250" s="7">
        <v>212.791</v>
      </c>
      <c r="S250" s="7">
        <v>515.79099999999994</v>
      </c>
      <c r="T250" s="8">
        <v>29456755</v>
      </c>
      <c r="U250" s="111">
        <f t="shared" si="12"/>
        <v>17774190</v>
      </c>
      <c r="V250" s="11">
        <v>-0.79099999999993997</v>
      </c>
      <c r="W250" s="138">
        <v>76.855335679467032</v>
      </c>
      <c r="X250" s="88">
        <v>104</v>
      </c>
      <c r="Y250" s="28">
        <v>71</v>
      </c>
      <c r="Z250" s="34">
        <f t="shared" si="15"/>
        <v>87.5</v>
      </c>
    </row>
    <row r="251" spans="1:26" hidden="1" x14ac:dyDescent="0.2">
      <c r="A251" s="84" t="str">
        <f t="shared" si="13"/>
        <v>Thu</v>
      </c>
      <c r="B251" s="40">
        <v>37077</v>
      </c>
      <c r="C251" s="8">
        <v>4004</v>
      </c>
      <c r="D251" s="7">
        <v>2768</v>
      </c>
      <c r="E251" s="13">
        <v>6772</v>
      </c>
      <c r="F251" s="83">
        <v>448</v>
      </c>
      <c r="G251" s="123">
        <v>91</v>
      </c>
      <c r="H251" s="123">
        <v>-61</v>
      </c>
      <c r="I251" s="10">
        <v>235</v>
      </c>
      <c r="J251" s="7">
        <v>433</v>
      </c>
      <c r="K251" s="7">
        <v>2238</v>
      </c>
      <c r="L251" s="7">
        <v>893</v>
      </c>
      <c r="M251" s="7">
        <v>1137</v>
      </c>
      <c r="N251" s="5">
        <v>912</v>
      </c>
      <c r="O251" s="5">
        <v>100</v>
      </c>
      <c r="P251" s="13">
        <v>6396</v>
      </c>
      <c r="Q251" s="12">
        <v>272</v>
      </c>
      <c r="R251" s="7">
        <v>104.143</v>
      </c>
      <c r="S251" s="7">
        <v>376.14300000000003</v>
      </c>
      <c r="T251" s="8">
        <v>29728755</v>
      </c>
      <c r="U251" s="111">
        <f t="shared" si="12"/>
        <v>17878333</v>
      </c>
      <c r="V251" s="11">
        <v>-0.1430000000000291</v>
      </c>
      <c r="W251" s="138">
        <v>81.227589072134919</v>
      </c>
      <c r="X251" s="88">
        <v>98</v>
      </c>
      <c r="Y251" s="28">
        <v>75</v>
      </c>
      <c r="Z251" s="34">
        <f t="shared" si="15"/>
        <v>86.5</v>
      </c>
    </row>
    <row r="252" spans="1:26" hidden="1" x14ac:dyDescent="0.2">
      <c r="A252" s="84" t="str">
        <f t="shared" si="13"/>
        <v>Fri</v>
      </c>
      <c r="B252" s="40">
        <v>37078</v>
      </c>
      <c r="C252" s="8">
        <v>3990</v>
      </c>
      <c r="D252" s="7">
        <v>2917</v>
      </c>
      <c r="E252" s="13">
        <v>6907</v>
      </c>
      <c r="F252" s="83">
        <v>429</v>
      </c>
      <c r="G252" s="123">
        <v>72</v>
      </c>
      <c r="H252" s="123">
        <v>11</v>
      </c>
      <c r="I252" s="10">
        <v>234</v>
      </c>
      <c r="J252" s="7">
        <v>398</v>
      </c>
      <c r="K252" s="7">
        <v>2487</v>
      </c>
      <c r="L252" s="7">
        <v>816</v>
      </c>
      <c r="M252" s="7">
        <v>1155</v>
      </c>
      <c r="N252" s="5">
        <v>887</v>
      </c>
      <c r="O252" s="5">
        <v>100</v>
      </c>
      <c r="P252" s="13">
        <v>6506</v>
      </c>
      <c r="Q252" s="12">
        <v>278</v>
      </c>
      <c r="R252" s="7">
        <v>123.60899999999999</v>
      </c>
      <c r="S252" s="7">
        <v>401.60899999999998</v>
      </c>
      <c r="T252" s="8">
        <v>30006755</v>
      </c>
      <c r="U252" s="111">
        <f t="shared" si="12"/>
        <v>18001942</v>
      </c>
      <c r="V252" s="11">
        <v>-0.60899999999998045</v>
      </c>
      <c r="W252" s="138">
        <v>78.031399745330518</v>
      </c>
      <c r="X252" s="88">
        <v>92</v>
      </c>
      <c r="Y252" s="28">
        <v>66</v>
      </c>
      <c r="Z252" s="34">
        <f t="shared" si="15"/>
        <v>79</v>
      </c>
    </row>
    <row r="253" spans="1:26" hidden="1" x14ac:dyDescent="0.2">
      <c r="A253" s="84" t="str">
        <f t="shared" si="13"/>
        <v>Sat</v>
      </c>
      <c r="B253" s="40">
        <v>37079</v>
      </c>
      <c r="C253" s="8">
        <v>4036</v>
      </c>
      <c r="D253" s="7">
        <v>2999</v>
      </c>
      <c r="E253" s="13">
        <v>7035</v>
      </c>
      <c r="F253" s="83">
        <v>389</v>
      </c>
      <c r="G253" s="123">
        <v>32</v>
      </c>
      <c r="H253" s="123">
        <v>43</v>
      </c>
      <c r="I253" s="10">
        <v>226</v>
      </c>
      <c r="J253" s="7">
        <v>447</v>
      </c>
      <c r="K253" s="7">
        <v>2571</v>
      </c>
      <c r="L253" s="7">
        <v>863</v>
      </c>
      <c r="M253" s="7">
        <v>1154</v>
      </c>
      <c r="N253" s="5">
        <v>887</v>
      </c>
      <c r="O253" s="5">
        <v>100</v>
      </c>
      <c r="P253" s="13">
        <v>6637</v>
      </c>
      <c r="Q253" s="12">
        <v>253</v>
      </c>
      <c r="R253" s="7">
        <v>145.11000000000001</v>
      </c>
      <c r="S253" s="7">
        <v>398.11</v>
      </c>
      <c r="T253" s="8">
        <v>30259755</v>
      </c>
      <c r="U253" s="111">
        <f t="shared" si="12"/>
        <v>18147052</v>
      </c>
      <c r="V253" s="11">
        <v>-0.11000000000001364</v>
      </c>
      <c r="W253" s="138">
        <v>79.716314820235297</v>
      </c>
      <c r="X253" s="88">
        <v>86</v>
      </c>
      <c r="Y253" s="28">
        <v>67</v>
      </c>
      <c r="Z253" s="34">
        <f t="shared" si="15"/>
        <v>76.5</v>
      </c>
    </row>
    <row r="254" spans="1:26" hidden="1" x14ac:dyDescent="0.2">
      <c r="A254" s="84" t="str">
        <f t="shared" si="13"/>
        <v>Sun</v>
      </c>
      <c r="B254" s="40">
        <v>37080</v>
      </c>
      <c r="C254" s="8">
        <v>3995</v>
      </c>
      <c r="D254" s="7">
        <v>2924</v>
      </c>
      <c r="E254" s="13">
        <v>6919</v>
      </c>
      <c r="F254" s="83">
        <v>340</v>
      </c>
      <c r="G254" s="123">
        <v>-17</v>
      </c>
      <c r="H254" s="123">
        <v>26</v>
      </c>
      <c r="I254" s="10">
        <v>228</v>
      </c>
      <c r="J254" s="7">
        <v>441</v>
      </c>
      <c r="K254" s="7">
        <v>2502</v>
      </c>
      <c r="L254" s="7">
        <v>852</v>
      </c>
      <c r="M254" s="7">
        <v>1153</v>
      </c>
      <c r="N254" s="5">
        <v>880</v>
      </c>
      <c r="O254" s="5">
        <v>100</v>
      </c>
      <c r="P254" s="13">
        <v>6496</v>
      </c>
      <c r="Q254" s="12">
        <v>246</v>
      </c>
      <c r="R254" s="7">
        <v>177.62700000000001</v>
      </c>
      <c r="S254" s="7">
        <v>423.62700000000001</v>
      </c>
      <c r="T254" s="8">
        <v>30505755</v>
      </c>
      <c r="U254" s="111">
        <f t="shared" si="12"/>
        <v>18324679</v>
      </c>
      <c r="V254" s="11">
        <v>-0.62700000000000955</v>
      </c>
      <c r="W254" s="138">
        <v>78.103394213929377</v>
      </c>
      <c r="X254" s="88">
        <v>87</v>
      </c>
      <c r="Y254" s="28">
        <v>70</v>
      </c>
      <c r="Z254" s="34">
        <f t="shared" si="15"/>
        <v>78.5</v>
      </c>
    </row>
    <row r="255" spans="1:26" hidden="1" x14ac:dyDescent="0.2">
      <c r="A255" s="84" t="str">
        <f t="shared" si="13"/>
        <v>Mon</v>
      </c>
      <c r="B255" s="40">
        <v>37081</v>
      </c>
      <c r="C255" s="8">
        <v>3868</v>
      </c>
      <c r="D255" s="7">
        <v>2447</v>
      </c>
      <c r="E255" s="13">
        <v>6315</v>
      </c>
      <c r="F255" s="83">
        <v>341</v>
      </c>
      <c r="G255" s="93">
        <v>-16</v>
      </c>
      <c r="H255" s="93">
        <v>10</v>
      </c>
      <c r="I255" s="10">
        <v>234</v>
      </c>
      <c r="J255" s="7">
        <v>412</v>
      </c>
      <c r="K255" s="7">
        <v>2123</v>
      </c>
      <c r="L255" s="7">
        <v>780</v>
      </c>
      <c r="M255" s="7">
        <v>1146</v>
      </c>
      <c r="N255" s="5">
        <v>851</v>
      </c>
      <c r="O255" s="5">
        <v>100</v>
      </c>
      <c r="P255" s="13">
        <v>5987</v>
      </c>
      <c r="Q255" s="12">
        <v>172</v>
      </c>
      <c r="R255" s="7">
        <v>156.14099999999999</v>
      </c>
      <c r="S255" s="7">
        <v>328.14099999999996</v>
      </c>
      <c r="T255" s="8">
        <v>30677755</v>
      </c>
      <c r="U255" s="111">
        <f t="shared" si="12"/>
        <v>18480820</v>
      </c>
      <c r="V255" s="11">
        <v>-0.14099999999996271</v>
      </c>
      <c r="W255" s="138">
        <v>76.432443183522253</v>
      </c>
      <c r="X255" s="88">
        <v>86</v>
      </c>
      <c r="Y255" s="28">
        <v>64</v>
      </c>
      <c r="Z255" s="34">
        <f t="shared" si="15"/>
        <v>75</v>
      </c>
    </row>
    <row r="256" spans="1:26" hidden="1" x14ac:dyDescent="0.2">
      <c r="A256" s="84" t="str">
        <f t="shared" si="13"/>
        <v>Tue</v>
      </c>
      <c r="B256" s="40">
        <v>37082</v>
      </c>
      <c r="C256" s="8">
        <v>3897</v>
      </c>
      <c r="D256" s="7">
        <v>2512</v>
      </c>
      <c r="E256" s="13">
        <v>6409</v>
      </c>
      <c r="F256" s="12">
        <v>486</v>
      </c>
      <c r="G256" s="93">
        <v>129</v>
      </c>
      <c r="H256" s="93">
        <v>139</v>
      </c>
      <c r="I256" s="7">
        <v>222</v>
      </c>
      <c r="J256" s="7">
        <v>298</v>
      </c>
      <c r="K256" s="7">
        <v>2196</v>
      </c>
      <c r="L256" s="7">
        <v>824</v>
      </c>
      <c r="M256" s="7">
        <v>1139</v>
      </c>
      <c r="N256" s="5">
        <v>914</v>
      </c>
      <c r="O256" s="5">
        <v>100</v>
      </c>
      <c r="P256" s="13">
        <v>6179</v>
      </c>
      <c r="Q256" s="12">
        <v>55</v>
      </c>
      <c r="R256" s="7">
        <v>174.55699999999999</v>
      </c>
      <c r="S256" s="7">
        <v>229.55699999999999</v>
      </c>
      <c r="T256" s="8">
        <v>30732755</v>
      </c>
      <c r="U256" s="111">
        <f t="shared" si="12"/>
        <v>18655377</v>
      </c>
      <c r="V256" s="11">
        <v>0.44300000000001205</v>
      </c>
      <c r="W256" s="138">
        <v>74.433891595976164</v>
      </c>
      <c r="X256" s="88">
        <v>85</v>
      </c>
      <c r="Y256" s="28">
        <v>63</v>
      </c>
      <c r="Z256" s="34">
        <f t="shared" si="15"/>
        <v>74</v>
      </c>
    </row>
    <row r="257" spans="1:26" hidden="1" x14ac:dyDescent="0.2">
      <c r="A257" s="84" t="str">
        <f t="shared" si="13"/>
        <v>Wed</v>
      </c>
      <c r="B257" s="40">
        <v>37083</v>
      </c>
      <c r="C257" s="8">
        <v>3862</v>
      </c>
      <c r="D257" s="7">
        <v>2702</v>
      </c>
      <c r="E257" s="13">
        <v>6564</v>
      </c>
      <c r="F257" s="12">
        <v>398</v>
      </c>
      <c r="G257" s="93">
        <v>41</v>
      </c>
      <c r="H257" s="93">
        <v>180</v>
      </c>
      <c r="I257" s="7">
        <v>226</v>
      </c>
      <c r="J257" s="7">
        <v>335</v>
      </c>
      <c r="K257" s="7">
        <v>2447</v>
      </c>
      <c r="L257" s="7">
        <v>806</v>
      </c>
      <c r="M257" s="7">
        <v>1151</v>
      </c>
      <c r="N257" s="5">
        <v>904</v>
      </c>
      <c r="O257" s="5">
        <v>95</v>
      </c>
      <c r="P257" s="13">
        <v>6362</v>
      </c>
      <c r="Q257" s="12">
        <v>68</v>
      </c>
      <c r="R257" s="7">
        <v>134.22999999999999</v>
      </c>
      <c r="S257" s="7">
        <v>202.23</v>
      </c>
      <c r="T257" s="8">
        <v>30800755</v>
      </c>
      <c r="U257" s="111">
        <f t="shared" si="12"/>
        <v>18789607</v>
      </c>
      <c r="V257" s="11">
        <v>-0.22999999999998977</v>
      </c>
      <c r="W257" s="138">
        <v>73.943257454035006</v>
      </c>
      <c r="X257" s="88">
        <v>90</v>
      </c>
      <c r="Y257" s="28">
        <v>63</v>
      </c>
      <c r="Z257" s="34">
        <f t="shared" si="15"/>
        <v>76.5</v>
      </c>
    </row>
    <row r="258" spans="1:26" hidden="1" x14ac:dyDescent="0.2">
      <c r="A258" s="84" t="str">
        <f t="shared" si="13"/>
        <v>Thu</v>
      </c>
      <c r="B258" s="40">
        <v>37084</v>
      </c>
      <c r="C258" s="8">
        <v>4010</v>
      </c>
      <c r="D258" s="7">
        <v>2917</v>
      </c>
      <c r="E258" s="13">
        <v>6927</v>
      </c>
      <c r="F258" s="12">
        <v>484</v>
      </c>
      <c r="G258" s="93">
        <v>127</v>
      </c>
      <c r="H258" s="93">
        <v>307</v>
      </c>
      <c r="I258" s="7">
        <v>225</v>
      </c>
      <c r="J258" s="7">
        <v>365</v>
      </c>
      <c r="K258" s="7">
        <v>2631</v>
      </c>
      <c r="L258" s="7">
        <v>831</v>
      </c>
      <c r="M258" s="7">
        <v>1153</v>
      </c>
      <c r="N258" s="5">
        <v>889</v>
      </c>
      <c r="O258" s="5">
        <v>88</v>
      </c>
      <c r="P258" s="13">
        <v>6666</v>
      </c>
      <c r="Q258" s="12">
        <v>169</v>
      </c>
      <c r="R258" s="7">
        <v>92.314999999999998</v>
      </c>
      <c r="S258" s="7">
        <v>261.315</v>
      </c>
      <c r="T258" s="8">
        <v>30969755</v>
      </c>
      <c r="U258" s="111">
        <f t="shared" si="12"/>
        <v>18881922</v>
      </c>
      <c r="V258" s="11">
        <v>-0.31499999999999773</v>
      </c>
      <c r="W258" s="138">
        <v>76.203547982789246</v>
      </c>
      <c r="X258" s="88">
        <v>91</v>
      </c>
      <c r="Y258" s="28">
        <v>63</v>
      </c>
      <c r="Z258" s="34">
        <f t="shared" si="15"/>
        <v>77</v>
      </c>
    </row>
    <row r="259" spans="1:26" hidden="1" x14ac:dyDescent="0.2">
      <c r="A259" s="84" t="str">
        <f t="shared" si="13"/>
        <v>Fri</v>
      </c>
      <c r="B259" s="40">
        <v>37085</v>
      </c>
      <c r="C259" s="8">
        <v>3992</v>
      </c>
      <c r="D259" s="7">
        <v>2959</v>
      </c>
      <c r="E259" s="13">
        <v>6951</v>
      </c>
      <c r="F259" s="12">
        <v>256</v>
      </c>
      <c r="G259" s="93">
        <v>-101</v>
      </c>
      <c r="H259" s="93">
        <v>206</v>
      </c>
      <c r="I259" s="7">
        <v>212</v>
      </c>
      <c r="J259" s="7">
        <v>394</v>
      </c>
      <c r="K259" s="7">
        <v>2626</v>
      </c>
      <c r="L259" s="7">
        <v>846</v>
      </c>
      <c r="M259" s="7">
        <v>1157</v>
      </c>
      <c r="N259" s="5">
        <v>866</v>
      </c>
      <c r="O259" s="5">
        <v>100</v>
      </c>
      <c r="P259" s="13">
        <v>6457</v>
      </c>
      <c r="Q259" s="12">
        <v>307</v>
      </c>
      <c r="R259" s="7">
        <v>187.238</v>
      </c>
      <c r="S259" s="7">
        <v>494.238</v>
      </c>
      <c r="T259" s="8">
        <v>31276755</v>
      </c>
      <c r="U259" s="111">
        <f t="shared" si="12"/>
        <v>19069160</v>
      </c>
      <c r="V259" s="11">
        <v>-0.23799999999999955</v>
      </c>
      <c r="W259" s="138">
        <v>71.6278521577742</v>
      </c>
      <c r="X259" s="88">
        <v>95</v>
      </c>
      <c r="Y259" s="28">
        <v>69</v>
      </c>
      <c r="Z259" s="34">
        <f t="shared" si="15"/>
        <v>82</v>
      </c>
    </row>
    <row r="260" spans="1:26" hidden="1" x14ac:dyDescent="0.2">
      <c r="A260" s="84" t="str">
        <f t="shared" si="13"/>
        <v>Sat</v>
      </c>
      <c r="B260" s="40">
        <v>37086</v>
      </c>
      <c r="C260" s="8">
        <v>3864</v>
      </c>
      <c r="D260" s="7">
        <v>3050</v>
      </c>
      <c r="E260" s="13">
        <v>6914</v>
      </c>
      <c r="F260" s="12">
        <v>213</v>
      </c>
      <c r="G260" s="93">
        <v>-144</v>
      </c>
      <c r="H260" s="93">
        <v>62</v>
      </c>
      <c r="I260" s="7">
        <v>191</v>
      </c>
      <c r="J260" s="7">
        <v>297</v>
      </c>
      <c r="K260" s="7">
        <v>2649</v>
      </c>
      <c r="L260" s="7">
        <v>883</v>
      </c>
      <c r="M260" s="7">
        <v>1168</v>
      </c>
      <c r="N260" s="5">
        <v>906</v>
      </c>
      <c r="O260" s="5">
        <v>100</v>
      </c>
      <c r="P260" s="13">
        <v>6407</v>
      </c>
      <c r="Q260" s="12">
        <v>254</v>
      </c>
      <c r="R260" s="7">
        <v>253.71100000000001</v>
      </c>
      <c r="S260" s="7">
        <v>507.71100000000001</v>
      </c>
      <c r="T260" s="8">
        <v>31530755</v>
      </c>
      <c r="U260" s="111">
        <f t="shared" si="12"/>
        <v>19322871</v>
      </c>
      <c r="V260" s="11">
        <v>-0.71100000000001273</v>
      </c>
      <c r="W260" s="138">
        <v>70.19764785257162</v>
      </c>
      <c r="X260" s="88">
        <v>91</v>
      </c>
      <c r="Y260" s="28">
        <v>68</v>
      </c>
      <c r="Z260" s="34">
        <f t="shared" si="15"/>
        <v>79.5</v>
      </c>
    </row>
    <row r="261" spans="1:26" hidden="1" x14ac:dyDescent="0.2">
      <c r="A261" s="84" t="str">
        <f t="shared" si="13"/>
        <v>Sun</v>
      </c>
      <c r="B261" s="40">
        <v>37087</v>
      </c>
      <c r="C261" s="8">
        <v>3940</v>
      </c>
      <c r="D261" s="7">
        <v>3097</v>
      </c>
      <c r="E261" s="13">
        <v>7037</v>
      </c>
      <c r="F261" s="12">
        <v>264</v>
      </c>
      <c r="G261" s="93">
        <v>-93</v>
      </c>
      <c r="H261" s="93">
        <v>-31</v>
      </c>
      <c r="I261" s="7">
        <v>217</v>
      </c>
      <c r="J261" s="7">
        <v>322</v>
      </c>
      <c r="K261" s="7">
        <v>2759</v>
      </c>
      <c r="L261" s="7">
        <v>779</v>
      </c>
      <c r="M261" s="7">
        <v>1163</v>
      </c>
      <c r="N261" s="5">
        <v>888</v>
      </c>
      <c r="O261" s="5">
        <v>100</v>
      </c>
      <c r="P261" s="13">
        <v>6492</v>
      </c>
      <c r="Q261" s="12">
        <v>294</v>
      </c>
      <c r="R261" s="7">
        <v>252</v>
      </c>
      <c r="S261" s="7">
        <v>546</v>
      </c>
      <c r="T261" s="8">
        <v>31824755</v>
      </c>
      <c r="U261" s="111">
        <f t="shared" si="12"/>
        <v>19574871</v>
      </c>
      <c r="V261" s="11">
        <v>-1</v>
      </c>
      <c r="W261" s="138">
        <v>69.358295044174284</v>
      </c>
      <c r="X261" s="88">
        <v>90</v>
      </c>
      <c r="Y261" s="28">
        <v>63</v>
      </c>
      <c r="Z261" s="34">
        <f t="shared" si="15"/>
        <v>76.5</v>
      </c>
    </row>
    <row r="262" spans="1:26" hidden="1" x14ac:dyDescent="0.2">
      <c r="A262" s="84" t="str">
        <f t="shared" si="13"/>
        <v>Mon</v>
      </c>
      <c r="B262" s="40">
        <v>37088</v>
      </c>
      <c r="C262" s="8">
        <v>4033</v>
      </c>
      <c r="D262" s="7">
        <v>2890</v>
      </c>
      <c r="E262" s="13">
        <v>6923</v>
      </c>
      <c r="F262" s="12">
        <v>355</v>
      </c>
      <c r="G262" s="93">
        <v>-2</v>
      </c>
      <c r="H262" s="93">
        <v>-33</v>
      </c>
      <c r="I262" s="7">
        <v>220</v>
      </c>
      <c r="J262" s="7">
        <v>395</v>
      </c>
      <c r="K262" s="7">
        <v>2569</v>
      </c>
      <c r="L262" s="7">
        <v>762</v>
      </c>
      <c r="M262" s="7">
        <v>1164</v>
      </c>
      <c r="N262" s="5">
        <v>921</v>
      </c>
      <c r="O262" s="5">
        <v>100</v>
      </c>
      <c r="P262" s="13">
        <v>6486</v>
      </c>
      <c r="Q262" s="12">
        <v>302</v>
      </c>
      <c r="R262" s="7">
        <v>134.959</v>
      </c>
      <c r="S262" s="7">
        <v>436.959</v>
      </c>
      <c r="T262" s="8">
        <v>32126755</v>
      </c>
      <c r="U262" s="111">
        <f t="shared" si="12"/>
        <v>19709830</v>
      </c>
      <c r="V262" s="11">
        <v>4.0999999999996817E-2</v>
      </c>
      <c r="W262" s="138">
        <v>71.838744498415707</v>
      </c>
      <c r="X262" s="88">
        <v>92</v>
      </c>
      <c r="Y262" s="28">
        <v>64</v>
      </c>
      <c r="Z262" s="34">
        <f t="shared" si="15"/>
        <v>78</v>
      </c>
    </row>
    <row r="263" spans="1:26" hidden="1" x14ac:dyDescent="0.2">
      <c r="A263" s="84" t="str">
        <f t="shared" si="13"/>
        <v>Tue</v>
      </c>
      <c r="B263" s="40">
        <v>37089</v>
      </c>
      <c r="C263" s="8">
        <v>3994</v>
      </c>
      <c r="D263" s="7">
        <v>2978</v>
      </c>
      <c r="E263" s="13">
        <v>6972</v>
      </c>
      <c r="F263" s="12">
        <v>373</v>
      </c>
      <c r="G263" s="93">
        <v>16</v>
      </c>
      <c r="H263" s="93">
        <v>-17</v>
      </c>
      <c r="I263" s="7">
        <v>218</v>
      </c>
      <c r="J263" s="7">
        <v>360</v>
      </c>
      <c r="K263" s="7">
        <v>2578</v>
      </c>
      <c r="L263" s="7">
        <v>834</v>
      </c>
      <c r="M263" s="7">
        <v>1141</v>
      </c>
      <c r="N263" s="10">
        <v>900</v>
      </c>
      <c r="O263" s="5">
        <v>100</v>
      </c>
      <c r="P263" s="13">
        <v>6504</v>
      </c>
      <c r="Q263" s="12">
        <v>299</v>
      </c>
      <c r="R263" s="7">
        <v>169.02600000000001</v>
      </c>
      <c r="S263" s="7">
        <v>468.02600000000001</v>
      </c>
      <c r="T263" s="8">
        <v>32425755</v>
      </c>
      <c r="U263" s="111">
        <f t="shared" ref="U263:U298" si="16">+U262+(R263*1000)</f>
        <v>19878856</v>
      </c>
      <c r="V263" s="11">
        <v>-2.6000000000010459E-2</v>
      </c>
      <c r="W263" s="138">
        <v>73.108183390870735</v>
      </c>
      <c r="X263" s="88">
        <v>91</v>
      </c>
      <c r="Y263" s="28">
        <v>69</v>
      </c>
      <c r="Z263" s="34">
        <f t="shared" si="15"/>
        <v>80</v>
      </c>
    </row>
    <row r="264" spans="1:26" hidden="1" x14ac:dyDescent="0.2">
      <c r="A264" s="84" t="str">
        <f t="shared" si="13"/>
        <v>Wed</v>
      </c>
      <c r="B264" s="40">
        <v>37090</v>
      </c>
      <c r="C264" s="8">
        <v>3982</v>
      </c>
      <c r="D264" s="7">
        <v>3038</v>
      </c>
      <c r="E264" s="13">
        <v>7020</v>
      </c>
      <c r="F264" s="12">
        <v>269</v>
      </c>
      <c r="G264" s="93">
        <v>-88</v>
      </c>
      <c r="H264" s="93">
        <v>-105</v>
      </c>
      <c r="I264" s="7">
        <v>232</v>
      </c>
      <c r="J264" s="7">
        <v>431</v>
      </c>
      <c r="K264" s="7">
        <v>2583</v>
      </c>
      <c r="L264" s="7">
        <v>852</v>
      </c>
      <c r="M264" s="7">
        <v>1166</v>
      </c>
      <c r="N264" s="10">
        <v>906</v>
      </c>
      <c r="O264" s="5">
        <v>94</v>
      </c>
      <c r="P264" s="13">
        <v>6533</v>
      </c>
      <c r="Q264" s="12">
        <v>286</v>
      </c>
      <c r="R264" s="7">
        <v>200.59</v>
      </c>
      <c r="S264" s="7">
        <v>486.59</v>
      </c>
      <c r="T264" s="8">
        <v>32711755</v>
      </c>
      <c r="U264" s="111">
        <f t="shared" si="16"/>
        <v>20079446</v>
      </c>
      <c r="V264" s="11">
        <v>0.40999999999996817</v>
      </c>
      <c r="W264" s="138">
        <v>74.482996846738672</v>
      </c>
      <c r="X264" s="88">
        <v>89</v>
      </c>
      <c r="Y264" s="28">
        <v>67</v>
      </c>
      <c r="Z264" s="34">
        <f t="shared" si="15"/>
        <v>78</v>
      </c>
    </row>
    <row r="265" spans="1:26" hidden="1" x14ac:dyDescent="0.2">
      <c r="A265" s="84" t="str">
        <f t="shared" si="13"/>
        <v>Thu</v>
      </c>
      <c r="B265" s="40">
        <v>37091</v>
      </c>
      <c r="C265" s="8">
        <v>3966</v>
      </c>
      <c r="D265" s="7">
        <v>3169</v>
      </c>
      <c r="E265" s="13">
        <v>7135</v>
      </c>
      <c r="F265" s="12">
        <v>353</v>
      </c>
      <c r="G265" s="93">
        <v>-4</v>
      </c>
      <c r="H265" s="93">
        <v>-109</v>
      </c>
      <c r="I265" s="7">
        <v>232</v>
      </c>
      <c r="J265" s="7">
        <v>431</v>
      </c>
      <c r="K265" s="7">
        <v>2712</v>
      </c>
      <c r="L265" s="7">
        <v>837</v>
      </c>
      <c r="M265" s="7">
        <v>1152</v>
      </c>
      <c r="N265" s="10">
        <v>910</v>
      </c>
      <c r="O265" s="5">
        <v>100</v>
      </c>
      <c r="P265" s="13">
        <v>6727</v>
      </c>
      <c r="Q265" s="12">
        <v>242</v>
      </c>
      <c r="R265" s="7">
        <v>165.83</v>
      </c>
      <c r="S265" s="7">
        <v>407.83</v>
      </c>
      <c r="T265" s="8">
        <v>32953755</v>
      </c>
      <c r="U265" s="111">
        <f t="shared" si="16"/>
        <v>20245276</v>
      </c>
      <c r="V265" s="11">
        <v>0.16999999999995907</v>
      </c>
      <c r="W265" s="138">
        <v>74.792819942802836</v>
      </c>
      <c r="X265" s="88">
        <v>93</v>
      </c>
      <c r="Y265" s="28">
        <v>63</v>
      </c>
      <c r="Z265" s="34">
        <f t="shared" si="15"/>
        <v>78</v>
      </c>
    </row>
    <row r="266" spans="1:26" hidden="1" x14ac:dyDescent="0.2">
      <c r="A266" s="84" t="str">
        <f t="shared" si="13"/>
        <v>Fri</v>
      </c>
      <c r="B266" s="40">
        <v>37092</v>
      </c>
      <c r="C266" s="8">
        <v>4075</v>
      </c>
      <c r="D266" s="7">
        <v>3035</v>
      </c>
      <c r="E266" s="13">
        <v>7110</v>
      </c>
      <c r="F266" s="12">
        <v>366</v>
      </c>
      <c r="G266" s="93">
        <v>9</v>
      </c>
      <c r="H266" s="93">
        <v>-100</v>
      </c>
      <c r="I266" s="7">
        <v>231</v>
      </c>
      <c r="J266" s="7">
        <v>407</v>
      </c>
      <c r="K266" s="7">
        <v>2743</v>
      </c>
      <c r="L266" s="7">
        <v>795</v>
      </c>
      <c r="M266" s="7">
        <v>1164</v>
      </c>
      <c r="N266" s="10">
        <v>896</v>
      </c>
      <c r="O266" s="5">
        <v>83</v>
      </c>
      <c r="P266" s="13">
        <v>6685</v>
      </c>
      <c r="Q266" s="12">
        <v>270</v>
      </c>
      <c r="R266" s="7">
        <v>155.36500000000001</v>
      </c>
      <c r="S266" s="7">
        <v>425.36500000000001</v>
      </c>
      <c r="T266" s="8">
        <v>33223755</v>
      </c>
      <c r="U266" s="111">
        <f t="shared" si="16"/>
        <v>20400641</v>
      </c>
      <c r="V266" s="11">
        <v>-0.36500000000000909</v>
      </c>
      <c r="W266" s="138">
        <v>75.969188803004528</v>
      </c>
      <c r="X266" s="88">
        <v>95</v>
      </c>
      <c r="Y266" s="28">
        <v>66</v>
      </c>
      <c r="Z266" s="34">
        <f t="shared" si="15"/>
        <v>80.5</v>
      </c>
    </row>
    <row r="267" spans="1:26" hidden="1" x14ac:dyDescent="0.2">
      <c r="A267" s="84" t="str">
        <f t="shared" si="13"/>
        <v>Sat</v>
      </c>
      <c r="B267" s="40">
        <v>37093</v>
      </c>
      <c r="C267" s="8">
        <v>4087</v>
      </c>
      <c r="D267" s="7">
        <v>3067</v>
      </c>
      <c r="E267" s="13">
        <v>7154</v>
      </c>
      <c r="F267" s="12">
        <v>280</v>
      </c>
      <c r="G267" s="93">
        <v>-77</v>
      </c>
      <c r="H267" s="93">
        <v>-177</v>
      </c>
      <c r="I267" s="7">
        <v>231</v>
      </c>
      <c r="J267" s="7">
        <v>436</v>
      </c>
      <c r="K267" s="7">
        <v>2780</v>
      </c>
      <c r="L267" s="7">
        <v>808</v>
      </c>
      <c r="M267" s="7">
        <v>1155</v>
      </c>
      <c r="N267" s="10">
        <v>885</v>
      </c>
      <c r="O267" s="5">
        <v>91</v>
      </c>
      <c r="P267" s="13">
        <v>6666</v>
      </c>
      <c r="Q267" s="12">
        <v>284</v>
      </c>
      <c r="R267" s="7">
        <v>203.56899999999999</v>
      </c>
      <c r="S267" s="7">
        <v>487.56899999999996</v>
      </c>
      <c r="T267" s="8">
        <v>33507755</v>
      </c>
      <c r="U267" s="111">
        <f t="shared" si="16"/>
        <v>20604210</v>
      </c>
      <c r="V267" s="11">
        <v>0.43100000000004002</v>
      </c>
      <c r="W267" s="138">
        <v>77.877300982200339</v>
      </c>
      <c r="X267" s="90">
        <v>95</v>
      </c>
      <c r="Y267" s="10">
        <v>67</v>
      </c>
      <c r="Z267" s="34">
        <f t="shared" si="15"/>
        <v>81</v>
      </c>
    </row>
    <row r="268" spans="1:26" hidden="1" x14ac:dyDescent="0.2">
      <c r="A268" s="84" t="str">
        <f t="shared" si="13"/>
        <v>Sun</v>
      </c>
      <c r="B268" s="40">
        <v>37094</v>
      </c>
      <c r="C268" s="8">
        <v>4075</v>
      </c>
      <c r="D268" s="7">
        <v>3069</v>
      </c>
      <c r="E268" s="13">
        <v>7144</v>
      </c>
      <c r="F268" s="12">
        <v>342</v>
      </c>
      <c r="G268" s="93">
        <v>-15</v>
      </c>
      <c r="H268" s="93">
        <v>-192</v>
      </c>
      <c r="I268" s="7">
        <v>222</v>
      </c>
      <c r="J268" s="7">
        <v>436</v>
      </c>
      <c r="K268" s="7">
        <v>2765</v>
      </c>
      <c r="L268" s="7">
        <v>795</v>
      </c>
      <c r="M268" s="7">
        <v>1147</v>
      </c>
      <c r="N268" s="10">
        <v>914</v>
      </c>
      <c r="O268" s="5">
        <v>91</v>
      </c>
      <c r="P268" s="13">
        <v>6712</v>
      </c>
      <c r="Q268" s="12">
        <v>237</v>
      </c>
      <c r="R268" s="7">
        <v>195.44300000000001</v>
      </c>
      <c r="S268" s="7">
        <v>432.44299999999998</v>
      </c>
      <c r="T268" s="8">
        <v>33744755</v>
      </c>
      <c r="U268" s="111">
        <f t="shared" si="16"/>
        <v>20799653</v>
      </c>
      <c r="V268" s="11">
        <v>-0.44299999999998363</v>
      </c>
      <c r="W268" s="138">
        <v>79.093825973359927</v>
      </c>
      <c r="X268" s="90">
        <v>89</v>
      </c>
      <c r="Y268" s="10">
        <v>62</v>
      </c>
      <c r="Z268" s="34">
        <f t="shared" si="15"/>
        <v>75.5</v>
      </c>
    </row>
    <row r="269" spans="1:26" hidden="1" x14ac:dyDescent="0.2">
      <c r="A269" s="84" t="str">
        <f t="shared" ref="A269:A291" si="17">TEXT(B269,"ddd")</f>
        <v>Mon</v>
      </c>
      <c r="B269" s="40">
        <v>37095</v>
      </c>
      <c r="C269" s="8">
        <v>4076</v>
      </c>
      <c r="D269" s="7">
        <v>3100</v>
      </c>
      <c r="E269" s="13">
        <v>7176</v>
      </c>
      <c r="F269" s="12">
        <v>421</v>
      </c>
      <c r="G269" s="93">
        <v>64</v>
      </c>
      <c r="H269" s="93">
        <v>-128</v>
      </c>
      <c r="I269" s="7">
        <v>228</v>
      </c>
      <c r="J269" s="7">
        <v>443</v>
      </c>
      <c r="K269" s="7">
        <v>2729</v>
      </c>
      <c r="L269" s="7">
        <v>848</v>
      </c>
      <c r="M269" s="7">
        <v>1141</v>
      </c>
      <c r="N269" s="5">
        <v>926</v>
      </c>
      <c r="O269" s="5">
        <v>91</v>
      </c>
      <c r="P269" s="13">
        <v>6827</v>
      </c>
      <c r="Q269" s="12">
        <v>185</v>
      </c>
      <c r="R269" s="7">
        <v>164.15</v>
      </c>
      <c r="S269" s="7">
        <v>349.15</v>
      </c>
      <c r="T269" s="8">
        <v>33929755</v>
      </c>
      <c r="U269" s="111">
        <f t="shared" si="16"/>
        <v>20963803</v>
      </c>
      <c r="V269" s="11">
        <v>-0.14999999999997726</v>
      </c>
      <c r="W269" s="138">
        <v>77.839561584381897</v>
      </c>
      <c r="X269" s="88">
        <v>90</v>
      </c>
      <c r="Y269" s="28">
        <v>61</v>
      </c>
      <c r="Z269" s="34">
        <f t="shared" si="15"/>
        <v>75.5</v>
      </c>
    </row>
    <row r="270" spans="1:26" hidden="1" x14ac:dyDescent="0.2">
      <c r="A270" s="84" t="str">
        <f t="shared" si="17"/>
        <v>Tue</v>
      </c>
      <c r="B270" s="40">
        <v>37096</v>
      </c>
      <c r="C270" s="8">
        <v>4094</v>
      </c>
      <c r="D270" s="7">
        <v>3020</v>
      </c>
      <c r="E270" s="13">
        <v>7114</v>
      </c>
      <c r="F270" s="12">
        <v>471</v>
      </c>
      <c r="G270" s="93">
        <v>114</v>
      </c>
      <c r="H270" s="93">
        <v>-14</v>
      </c>
      <c r="I270" s="7">
        <v>221</v>
      </c>
      <c r="J270" s="7">
        <v>388</v>
      </c>
      <c r="K270" s="7">
        <v>2757</v>
      </c>
      <c r="L270" s="7">
        <v>811</v>
      </c>
      <c r="M270" s="7">
        <v>1107</v>
      </c>
      <c r="N270" s="5">
        <v>924</v>
      </c>
      <c r="O270" s="5">
        <v>91</v>
      </c>
      <c r="P270" s="13">
        <v>6770</v>
      </c>
      <c r="Q270" s="12">
        <v>173</v>
      </c>
      <c r="R270" s="7">
        <v>171.02199999999999</v>
      </c>
      <c r="S270" s="7">
        <v>344.02199999999999</v>
      </c>
      <c r="T270" s="8">
        <v>34102755</v>
      </c>
      <c r="U270" s="111">
        <f t="shared" si="16"/>
        <v>21134825</v>
      </c>
      <c r="V270" s="11">
        <v>-2.199999999999136E-2</v>
      </c>
      <c r="W270" s="138">
        <v>71.665170283784249</v>
      </c>
      <c r="X270" s="88">
        <v>92</v>
      </c>
      <c r="Y270" s="28">
        <v>60</v>
      </c>
      <c r="Z270" s="34">
        <f t="shared" si="15"/>
        <v>76</v>
      </c>
    </row>
    <row r="271" spans="1:26" hidden="1" x14ac:dyDescent="0.2">
      <c r="A271" s="84" t="str">
        <f t="shared" si="17"/>
        <v>Wed</v>
      </c>
      <c r="B271" s="40">
        <v>37097</v>
      </c>
      <c r="C271" s="8">
        <v>4133</v>
      </c>
      <c r="D271" s="7">
        <v>2983</v>
      </c>
      <c r="E271" s="13">
        <v>7116</v>
      </c>
      <c r="F271" s="12">
        <v>356</v>
      </c>
      <c r="G271" s="93">
        <v>-1</v>
      </c>
      <c r="H271" s="93">
        <v>-15</v>
      </c>
      <c r="I271" s="7">
        <v>225</v>
      </c>
      <c r="J271" s="7">
        <v>430</v>
      </c>
      <c r="K271" s="7">
        <v>2691</v>
      </c>
      <c r="L271" s="7">
        <v>808</v>
      </c>
      <c r="M271" s="7">
        <v>1114</v>
      </c>
      <c r="N271" s="5">
        <v>916</v>
      </c>
      <c r="O271" s="5">
        <v>94</v>
      </c>
      <c r="P271" s="13">
        <v>6634</v>
      </c>
      <c r="Q271" s="12">
        <v>307</v>
      </c>
      <c r="R271" s="7">
        <v>175.01499999999999</v>
      </c>
      <c r="S271" s="7">
        <v>482.01499999999999</v>
      </c>
      <c r="T271" s="8">
        <v>34409755</v>
      </c>
      <c r="U271" s="111">
        <f t="shared" si="16"/>
        <v>21309840</v>
      </c>
      <c r="V271" s="11">
        <v>-1.4999999999986358E-2</v>
      </c>
      <c r="W271" s="138">
        <v>72.255142503558858</v>
      </c>
      <c r="X271" s="88">
        <v>95</v>
      </c>
      <c r="Y271" s="28">
        <v>64</v>
      </c>
      <c r="Z271" s="34">
        <f t="shared" si="15"/>
        <v>79.5</v>
      </c>
    </row>
    <row r="272" spans="1:26" hidden="1" x14ac:dyDescent="0.2">
      <c r="A272" s="84" t="str">
        <f t="shared" si="17"/>
        <v>Thu</v>
      </c>
      <c r="B272" s="40">
        <v>37098</v>
      </c>
      <c r="C272" s="8">
        <v>4113</v>
      </c>
      <c r="D272" s="7">
        <v>2899</v>
      </c>
      <c r="E272" s="13">
        <v>7012</v>
      </c>
      <c r="F272" s="12">
        <v>424</v>
      </c>
      <c r="G272" s="93">
        <v>67</v>
      </c>
      <c r="H272" s="93">
        <v>52</v>
      </c>
      <c r="I272" s="7">
        <v>221</v>
      </c>
      <c r="J272" s="7">
        <v>452</v>
      </c>
      <c r="K272" s="7">
        <v>2569</v>
      </c>
      <c r="L272" s="7">
        <v>835</v>
      </c>
      <c r="M272" s="7">
        <v>1025</v>
      </c>
      <c r="N272" s="5">
        <v>881</v>
      </c>
      <c r="O272" s="5">
        <v>94</v>
      </c>
      <c r="P272" s="13">
        <v>6501</v>
      </c>
      <c r="Q272" s="12">
        <v>315</v>
      </c>
      <c r="R272" s="7">
        <v>195.87299999999999</v>
      </c>
      <c r="S272" s="7">
        <v>510.87299999999999</v>
      </c>
      <c r="T272" s="8">
        <v>34724755</v>
      </c>
      <c r="U272" s="111">
        <f t="shared" si="16"/>
        <v>21505713</v>
      </c>
      <c r="V272" s="11">
        <v>0.12700000000000955</v>
      </c>
      <c r="W272" s="138">
        <v>73.323209170520016</v>
      </c>
      <c r="X272" s="88">
        <v>89</v>
      </c>
      <c r="Y272" s="28">
        <v>73</v>
      </c>
      <c r="Z272" s="34">
        <f t="shared" si="15"/>
        <v>81</v>
      </c>
    </row>
    <row r="273" spans="1:26" hidden="1" x14ac:dyDescent="0.2">
      <c r="A273" s="84" t="str">
        <f t="shared" si="17"/>
        <v>Fri</v>
      </c>
      <c r="B273" s="40">
        <v>37099</v>
      </c>
      <c r="C273" s="8">
        <v>4117</v>
      </c>
      <c r="D273" s="7">
        <v>2891</v>
      </c>
      <c r="E273" s="13">
        <v>7008</v>
      </c>
      <c r="F273" s="12">
        <v>342</v>
      </c>
      <c r="G273" s="93">
        <v>-15</v>
      </c>
      <c r="H273" s="93">
        <v>37</v>
      </c>
      <c r="I273" s="7">
        <v>231</v>
      </c>
      <c r="J273" s="7">
        <v>464</v>
      </c>
      <c r="K273" s="7">
        <v>2502</v>
      </c>
      <c r="L273" s="7">
        <v>875</v>
      </c>
      <c r="M273" s="7">
        <v>1112</v>
      </c>
      <c r="N273" s="5">
        <v>920</v>
      </c>
      <c r="O273" s="5">
        <v>100</v>
      </c>
      <c r="P273" s="13">
        <v>6546</v>
      </c>
      <c r="Q273" s="12">
        <v>295</v>
      </c>
      <c r="R273" s="7">
        <v>166.69399999999999</v>
      </c>
      <c r="S273" s="7">
        <v>461.69399999999996</v>
      </c>
      <c r="T273" s="8">
        <v>35019755</v>
      </c>
      <c r="U273" s="111">
        <f t="shared" si="16"/>
        <v>21672407</v>
      </c>
      <c r="V273" s="11">
        <v>0.30600000000004002</v>
      </c>
      <c r="W273" s="138">
        <v>70.163660145245785</v>
      </c>
      <c r="X273" s="88">
        <v>96</v>
      </c>
      <c r="Y273" s="28">
        <v>69</v>
      </c>
      <c r="Z273" s="34">
        <f t="shared" si="15"/>
        <v>82.5</v>
      </c>
    </row>
    <row r="274" spans="1:26" hidden="1" x14ac:dyDescent="0.2">
      <c r="A274" s="84" t="str">
        <f t="shared" si="17"/>
        <v>Sat</v>
      </c>
      <c r="B274" s="40">
        <v>37100</v>
      </c>
      <c r="C274" s="8">
        <v>4059</v>
      </c>
      <c r="D274" s="7">
        <v>3078</v>
      </c>
      <c r="E274" s="13">
        <v>7137</v>
      </c>
      <c r="F274" s="12">
        <v>295</v>
      </c>
      <c r="G274" s="93">
        <v>-62</v>
      </c>
      <c r="H274" s="93">
        <v>-19</v>
      </c>
      <c r="I274" s="7">
        <v>220</v>
      </c>
      <c r="J274" s="7">
        <v>370</v>
      </c>
      <c r="K274" s="7">
        <v>2791</v>
      </c>
      <c r="L274" s="7">
        <v>880</v>
      </c>
      <c r="M274" s="7">
        <v>1121</v>
      </c>
      <c r="N274" s="10">
        <v>928</v>
      </c>
      <c r="O274" s="5">
        <v>100</v>
      </c>
      <c r="P274" s="13">
        <v>6705</v>
      </c>
      <c r="Q274" s="12">
        <v>249</v>
      </c>
      <c r="R274" s="7">
        <v>182.54599999999999</v>
      </c>
      <c r="S274" s="7">
        <v>431.54599999999999</v>
      </c>
      <c r="T274" s="8">
        <v>35268755</v>
      </c>
      <c r="U274" s="111">
        <f t="shared" si="16"/>
        <v>21854953</v>
      </c>
      <c r="V274" s="11">
        <v>0.45400000000000773</v>
      </c>
      <c r="W274" s="138">
        <v>73.957357970139483</v>
      </c>
      <c r="X274" s="88">
        <v>101</v>
      </c>
      <c r="Y274" s="28">
        <v>69</v>
      </c>
      <c r="Z274" s="34">
        <v>71</v>
      </c>
    </row>
    <row r="275" spans="1:26" hidden="1" x14ac:dyDescent="0.2">
      <c r="A275" s="84" t="str">
        <f t="shared" si="17"/>
        <v>Sun</v>
      </c>
      <c r="B275" s="40">
        <v>37101</v>
      </c>
      <c r="C275" s="8">
        <v>4086</v>
      </c>
      <c r="D275" s="7">
        <v>3037</v>
      </c>
      <c r="E275" s="13">
        <v>7123</v>
      </c>
      <c r="F275" s="12">
        <v>370</v>
      </c>
      <c r="G275" s="93">
        <v>13</v>
      </c>
      <c r="H275" s="93">
        <v>-6</v>
      </c>
      <c r="I275" s="7">
        <v>226.233</v>
      </c>
      <c r="J275" s="7">
        <v>389.851</v>
      </c>
      <c r="K275" s="7">
        <v>2794.63</v>
      </c>
      <c r="L275" s="7">
        <v>825.46199999999999</v>
      </c>
      <c r="M275" s="7">
        <v>1117.511</v>
      </c>
      <c r="N275" s="5">
        <v>926.36800000000005</v>
      </c>
      <c r="O275" s="5">
        <v>100</v>
      </c>
      <c r="P275" s="13">
        <v>6750.0550000000003</v>
      </c>
      <c r="Q275" s="12">
        <v>266.37099999999998</v>
      </c>
      <c r="R275" s="7">
        <v>106.992</v>
      </c>
      <c r="S275" s="7">
        <v>373.363</v>
      </c>
      <c r="T275" s="8">
        <v>35535126</v>
      </c>
      <c r="U275" s="111">
        <f t="shared" si="16"/>
        <v>21961945</v>
      </c>
      <c r="V275" s="11">
        <v>-0.41800000000029058</v>
      </c>
      <c r="W275" s="138">
        <v>78.075492512544599</v>
      </c>
      <c r="X275" s="88">
        <v>95</v>
      </c>
      <c r="Y275" s="28">
        <v>63</v>
      </c>
      <c r="Z275" s="34">
        <v>74.5</v>
      </c>
    </row>
    <row r="276" spans="1:26" hidden="1" x14ac:dyDescent="0.2">
      <c r="A276" s="84" t="str">
        <f t="shared" si="17"/>
        <v>Mon</v>
      </c>
      <c r="B276" s="40">
        <v>37102</v>
      </c>
      <c r="C276" s="8">
        <v>4028</v>
      </c>
      <c r="D276" s="7">
        <v>2947</v>
      </c>
      <c r="E276" s="13">
        <v>6975</v>
      </c>
      <c r="F276" s="12">
        <v>249</v>
      </c>
      <c r="G276" s="93">
        <v>-108</v>
      </c>
      <c r="H276" s="93">
        <v>-114</v>
      </c>
      <c r="I276" s="7">
        <v>239.21299999999999</v>
      </c>
      <c r="J276" s="7">
        <v>410.97199999999998</v>
      </c>
      <c r="K276" s="7">
        <v>2784.7930000000001</v>
      </c>
      <c r="L276" s="7">
        <v>850.54700000000003</v>
      </c>
      <c r="M276" s="7">
        <v>1123.4860000000001</v>
      </c>
      <c r="N276" s="5">
        <v>917.73900000000003</v>
      </c>
      <c r="O276" s="5">
        <v>96</v>
      </c>
      <c r="P276" s="13">
        <v>6671.75</v>
      </c>
      <c r="Q276" s="12">
        <v>240.22900000000001</v>
      </c>
      <c r="R276" s="7">
        <v>62.646999999999998</v>
      </c>
      <c r="S276" s="7">
        <v>302.87600000000003</v>
      </c>
      <c r="T276" s="8">
        <v>35775355</v>
      </c>
      <c r="U276" s="111">
        <f t="shared" si="16"/>
        <v>22024592</v>
      </c>
      <c r="V276" s="11">
        <v>0.3739999999999668</v>
      </c>
      <c r="W276" s="138">
        <v>80.044772916593544</v>
      </c>
      <c r="X276" s="88">
        <v>92</v>
      </c>
      <c r="Y276" s="28">
        <v>66</v>
      </c>
      <c r="Z276" s="34">
        <v>75</v>
      </c>
    </row>
    <row r="277" spans="1:26" ht="10.8" hidden="1" thickBot="1" x14ac:dyDescent="0.25">
      <c r="A277" s="94" t="str">
        <f t="shared" si="17"/>
        <v>Tue</v>
      </c>
      <c r="B277" s="41">
        <v>37103</v>
      </c>
      <c r="C277" s="42">
        <v>3999</v>
      </c>
      <c r="D277" s="43">
        <v>3119</v>
      </c>
      <c r="E277" s="46">
        <v>7118</v>
      </c>
      <c r="F277" s="45">
        <v>458.97800000000041</v>
      </c>
      <c r="G277" s="95">
        <v>101.97800000000041</v>
      </c>
      <c r="H277" s="95">
        <v>-12.021999999999593</v>
      </c>
      <c r="I277" s="43">
        <v>246.303</v>
      </c>
      <c r="J277" s="43">
        <v>397.899</v>
      </c>
      <c r="K277" s="43">
        <v>2755.9839999999999</v>
      </c>
      <c r="L277" s="43">
        <v>851.702</v>
      </c>
      <c r="M277" s="43">
        <v>1123.7629999999999</v>
      </c>
      <c r="N277" s="56">
        <v>887.47199999999998</v>
      </c>
      <c r="O277" s="56">
        <v>88</v>
      </c>
      <c r="P277" s="46">
        <v>6810.1009999999997</v>
      </c>
      <c r="Q277" s="45">
        <v>228.79900000000001</v>
      </c>
      <c r="R277" s="43">
        <v>79.099999999999994</v>
      </c>
      <c r="S277" s="43">
        <v>307.899</v>
      </c>
      <c r="T277" s="42">
        <v>36004154</v>
      </c>
      <c r="U277" s="118">
        <f t="shared" si="16"/>
        <v>22103692</v>
      </c>
      <c r="V277" s="47">
        <v>0</v>
      </c>
      <c r="W277" s="139">
        <v>81.005523263991648</v>
      </c>
      <c r="X277" s="89">
        <v>80</v>
      </c>
      <c r="Y277" s="4">
        <v>59</v>
      </c>
      <c r="Z277" s="96">
        <v>78.5</v>
      </c>
    </row>
    <row r="278" spans="1:26" hidden="1" x14ac:dyDescent="0.2">
      <c r="A278" s="84" t="str">
        <f t="shared" si="17"/>
        <v>Wed</v>
      </c>
      <c r="B278" s="40">
        <v>37104</v>
      </c>
      <c r="C278" s="8">
        <v>3970</v>
      </c>
      <c r="D278" s="7">
        <v>3116</v>
      </c>
      <c r="E278" s="13">
        <v>7086</v>
      </c>
      <c r="F278" s="12">
        <v>363.8169999999991</v>
      </c>
      <c r="G278" s="93">
        <v>-92.183000000000902</v>
      </c>
      <c r="H278" s="93">
        <v>-104.205</v>
      </c>
      <c r="I278" s="7">
        <v>249.71700000000001</v>
      </c>
      <c r="J278" s="7">
        <v>299.38499999999999</v>
      </c>
      <c r="K278" s="7">
        <v>2800.1590000000001</v>
      </c>
      <c r="L278" s="7">
        <v>850.08900000000006</v>
      </c>
      <c r="M278" s="7">
        <v>1156.7239999999999</v>
      </c>
      <c r="N278" s="5">
        <v>926.98400000000004</v>
      </c>
      <c r="O278" s="5">
        <v>83</v>
      </c>
      <c r="P278" s="13">
        <v>6729.875</v>
      </c>
      <c r="Q278" s="12">
        <v>174.74</v>
      </c>
      <c r="R278" s="7">
        <v>181.38499999999999</v>
      </c>
      <c r="S278" s="7">
        <v>356.125</v>
      </c>
      <c r="T278" s="8">
        <v>36178894</v>
      </c>
      <c r="U278" s="111">
        <f t="shared" si="16"/>
        <v>22285077</v>
      </c>
      <c r="V278" s="11">
        <v>0</v>
      </c>
      <c r="W278" s="138">
        <v>74.682313744736732</v>
      </c>
      <c r="X278" s="88">
        <v>92</v>
      </c>
      <c r="Y278" s="28">
        <v>61</v>
      </c>
      <c r="Z278" s="34">
        <v>74</v>
      </c>
    </row>
    <row r="279" spans="1:26" hidden="1" x14ac:dyDescent="0.2">
      <c r="A279" s="84" t="str">
        <f t="shared" si="17"/>
        <v>Thu</v>
      </c>
      <c r="B279" s="40">
        <v>37105</v>
      </c>
      <c r="C279" s="8">
        <v>4000.06</v>
      </c>
      <c r="D279" s="7">
        <v>3115.4549999999999</v>
      </c>
      <c r="E279" s="13">
        <v>7115.5149999999994</v>
      </c>
      <c r="F279" s="12">
        <v>531.28899999999885</v>
      </c>
      <c r="G279" s="93">
        <v>75.28899999999885</v>
      </c>
      <c r="H279" s="93">
        <v>-28.916000000001645</v>
      </c>
      <c r="I279" s="7">
        <v>250.33799999999999</v>
      </c>
      <c r="J279" s="7">
        <v>263.40600000000001</v>
      </c>
      <c r="K279" s="7">
        <v>2748.8609999999999</v>
      </c>
      <c r="L279" s="7">
        <v>796.29899999999998</v>
      </c>
      <c r="M279" s="7">
        <v>1152.181</v>
      </c>
      <c r="N279" s="5">
        <v>932.11400000000003</v>
      </c>
      <c r="O279" s="5">
        <v>79</v>
      </c>
      <c r="P279" s="13">
        <v>6753.4879999999994</v>
      </c>
      <c r="Q279" s="12">
        <v>149.70599999999999</v>
      </c>
      <c r="R279" s="7">
        <v>212.321</v>
      </c>
      <c r="S279" s="7">
        <v>362.02699999999999</v>
      </c>
      <c r="T279" s="8">
        <v>36328600</v>
      </c>
      <c r="U279" s="111">
        <f t="shared" si="16"/>
        <v>22497398</v>
      </c>
      <c r="V279" s="11">
        <v>0</v>
      </c>
      <c r="W279" s="138">
        <v>75.167786028329843</v>
      </c>
      <c r="X279" s="88">
        <v>98</v>
      </c>
      <c r="Y279" s="28">
        <v>69</v>
      </c>
      <c r="Z279" s="34">
        <v>75</v>
      </c>
    </row>
    <row r="280" spans="1:26" hidden="1" x14ac:dyDescent="0.2">
      <c r="A280" s="84" t="str">
        <f t="shared" si="17"/>
        <v>Fri</v>
      </c>
      <c r="B280" s="40">
        <v>37106</v>
      </c>
      <c r="C280" s="8">
        <v>4045.4140000000002</v>
      </c>
      <c r="D280" s="7">
        <v>3058.4720000000002</v>
      </c>
      <c r="E280" s="13">
        <v>7103.8860000000004</v>
      </c>
      <c r="F280" s="12">
        <v>449.03800000000012</v>
      </c>
      <c r="G280" s="93">
        <v>-6.9619999999998754</v>
      </c>
      <c r="H280" s="93">
        <v>-35.878000000001521</v>
      </c>
      <c r="I280" s="7">
        <v>232.733</v>
      </c>
      <c r="J280" s="7">
        <v>269.82100000000003</v>
      </c>
      <c r="K280" s="7">
        <v>2700.8020000000001</v>
      </c>
      <c r="L280" s="7">
        <v>867.39200000000005</v>
      </c>
      <c r="M280" s="7">
        <v>1155.509</v>
      </c>
      <c r="N280" s="5">
        <v>932.08799999999997</v>
      </c>
      <c r="O280" s="5">
        <v>79</v>
      </c>
      <c r="P280" s="13">
        <v>6686.3830000000007</v>
      </c>
      <c r="Q280" s="12">
        <v>212.81</v>
      </c>
      <c r="R280" s="7">
        <v>204.69300000000001</v>
      </c>
      <c r="S280" s="7">
        <v>417.50300000000004</v>
      </c>
      <c r="T280" s="8">
        <v>36541410</v>
      </c>
      <c r="U280" s="111">
        <f t="shared" si="16"/>
        <v>22702091</v>
      </c>
      <c r="V280" s="11">
        <v>0</v>
      </c>
      <c r="W280" s="138">
        <v>75.744990248208623</v>
      </c>
      <c r="X280" s="88">
        <v>91</v>
      </c>
      <c r="Y280" s="28">
        <v>67</v>
      </c>
      <c r="Z280" s="34">
        <v>74.5</v>
      </c>
    </row>
    <row r="281" spans="1:26" hidden="1" x14ac:dyDescent="0.2">
      <c r="A281" s="84" t="str">
        <f t="shared" si="17"/>
        <v>Sat</v>
      </c>
      <c r="B281" s="40">
        <v>37107</v>
      </c>
      <c r="C281" s="8">
        <v>3997.7869999999998</v>
      </c>
      <c r="D281" s="7">
        <v>3109.0039999999999</v>
      </c>
      <c r="E281" s="13">
        <v>7106.7909999999993</v>
      </c>
      <c r="F281" s="12">
        <v>377.03</v>
      </c>
      <c r="G281" s="93">
        <v>-78.97</v>
      </c>
      <c r="H281" s="93">
        <v>-114.84800000000155</v>
      </c>
      <c r="I281" s="7">
        <v>212.40100000000001</v>
      </c>
      <c r="J281" s="7">
        <v>347.67200000000003</v>
      </c>
      <c r="K281" s="7">
        <v>2733.529</v>
      </c>
      <c r="L281" s="7">
        <v>859.83</v>
      </c>
      <c r="M281" s="7">
        <v>1153.5260000000001</v>
      </c>
      <c r="N281" s="5">
        <v>931.95500000000004</v>
      </c>
      <c r="O281" s="5">
        <v>94</v>
      </c>
      <c r="P281" s="13">
        <v>6709.9429999999993</v>
      </c>
      <c r="Q281" s="12">
        <v>198.15</v>
      </c>
      <c r="R281" s="7">
        <v>198.69800000000001</v>
      </c>
      <c r="S281" s="7">
        <v>396.84800000000001</v>
      </c>
      <c r="T281" s="8">
        <v>36739560</v>
      </c>
      <c r="U281" s="111">
        <f t="shared" si="16"/>
        <v>22900789</v>
      </c>
      <c r="V281" s="11">
        <v>0</v>
      </c>
      <c r="W281" s="138">
        <v>76.616765176537783</v>
      </c>
      <c r="X281" s="88">
        <v>97</v>
      </c>
      <c r="Y281" s="28">
        <v>69</v>
      </c>
      <c r="Z281" s="34">
        <v>74.5</v>
      </c>
    </row>
    <row r="282" spans="1:26" hidden="1" x14ac:dyDescent="0.2">
      <c r="A282" s="84" t="str">
        <f t="shared" si="17"/>
        <v>Sun</v>
      </c>
      <c r="B282" s="40">
        <v>37108</v>
      </c>
      <c r="C282" s="8">
        <v>4017.4209999999998</v>
      </c>
      <c r="D282" s="7">
        <v>3106.3150000000001</v>
      </c>
      <c r="E282" s="13">
        <v>7123.7359999999999</v>
      </c>
      <c r="F282" s="12">
        <v>415.54</v>
      </c>
      <c r="G282" s="93">
        <v>-40.46</v>
      </c>
      <c r="H282" s="93">
        <v>-155.30800000000153</v>
      </c>
      <c r="I282" s="7">
        <v>211.67400000000001</v>
      </c>
      <c r="J282" s="7">
        <v>338.63600000000002</v>
      </c>
      <c r="K282" s="7">
        <v>2732.8989999999999</v>
      </c>
      <c r="L282" s="7">
        <v>850.96100000000001</v>
      </c>
      <c r="M282" s="7">
        <v>1151.9849999999999</v>
      </c>
      <c r="N282" s="5">
        <v>920.45500000000004</v>
      </c>
      <c r="O282" s="5">
        <v>94</v>
      </c>
      <c r="P282" s="13">
        <v>6716.15</v>
      </c>
      <c r="Q282" s="12">
        <v>271.41399999999999</v>
      </c>
      <c r="R282" s="7">
        <v>136.172</v>
      </c>
      <c r="S282" s="7">
        <v>407.58600000000001</v>
      </c>
      <c r="T282" s="8">
        <v>37010974</v>
      </c>
      <c r="U282" s="111">
        <f t="shared" si="16"/>
        <v>23036961</v>
      </c>
      <c r="V282" s="11">
        <v>0</v>
      </c>
      <c r="W282" s="138">
        <v>80.851534468612826</v>
      </c>
      <c r="X282" s="88">
        <v>96</v>
      </c>
      <c r="Y282" s="28">
        <v>63</v>
      </c>
      <c r="Z282" s="34">
        <v>76</v>
      </c>
    </row>
    <row r="283" spans="1:26" hidden="1" x14ac:dyDescent="0.2">
      <c r="A283" s="84" t="str">
        <f t="shared" si="17"/>
        <v>Mon</v>
      </c>
      <c r="B283" s="40">
        <v>37109</v>
      </c>
      <c r="C283" s="8">
        <v>4071.3470000000002</v>
      </c>
      <c r="D283" s="7">
        <v>3123.4369999999999</v>
      </c>
      <c r="E283" s="13">
        <v>7194.7839999999997</v>
      </c>
      <c r="F283" s="12">
        <v>481.74699999999922</v>
      </c>
      <c r="G283" s="93">
        <v>25.746999999999218</v>
      </c>
      <c r="H283" s="93">
        <v>-129.56100000000231</v>
      </c>
      <c r="I283" s="7">
        <v>236.869</v>
      </c>
      <c r="J283" s="7">
        <v>366.11799999999999</v>
      </c>
      <c r="K283" s="7">
        <v>2731.924</v>
      </c>
      <c r="L283" s="7">
        <v>861.22400000000005</v>
      </c>
      <c r="M283" s="7">
        <v>1154.309</v>
      </c>
      <c r="N283" s="5">
        <v>888.32600000000002</v>
      </c>
      <c r="O283" s="5">
        <v>94</v>
      </c>
      <c r="P283" s="13">
        <v>6814.5169999999998</v>
      </c>
      <c r="Q283" s="12">
        <v>254.661</v>
      </c>
      <c r="R283" s="7">
        <v>125.60599999999999</v>
      </c>
      <c r="S283" s="7">
        <v>380.267</v>
      </c>
      <c r="T283" s="8">
        <v>37265635</v>
      </c>
      <c r="U283" s="111">
        <f t="shared" si="16"/>
        <v>23162567</v>
      </c>
      <c r="V283" s="11">
        <v>0</v>
      </c>
      <c r="W283" s="138">
        <v>75.41638521819533</v>
      </c>
      <c r="X283" s="88">
        <v>96</v>
      </c>
      <c r="Y283" s="28">
        <v>63</v>
      </c>
      <c r="Z283" s="34">
        <v>75</v>
      </c>
    </row>
    <row r="284" spans="1:26" hidden="1" x14ac:dyDescent="0.2">
      <c r="A284" s="84" t="str">
        <f t="shared" si="17"/>
        <v>Tue</v>
      </c>
      <c r="B284" s="40">
        <v>37110</v>
      </c>
      <c r="C284" s="8">
        <v>4030.5729999999999</v>
      </c>
      <c r="D284" s="7">
        <v>3087.29</v>
      </c>
      <c r="E284" s="13">
        <v>7117.8629999999994</v>
      </c>
      <c r="F284" s="12">
        <v>455.9</v>
      </c>
      <c r="G284" s="93">
        <v>-0.10000000000002274</v>
      </c>
      <c r="H284" s="93">
        <v>-129.66100000000233</v>
      </c>
      <c r="I284" s="7">
        <v>233.39099999999999</v>
      </c>
      <c r="J284" s="7">
        <v>356.649</v>
      </c>
      <c r="K284" s="7">
        <v>2705.7919999999999</v>
      </c>
      <c r="L284" s="7">
        <v>863.20100000000002</v>
      </c>
      <c r="M284" s="7">
        <v>1153.864</v>
      </c>
      <c r="N284" s="5">
        <v>882.92899999999997</v>
      </c>
      <c r="O284" s="5">
        <v>81</v>
      </c>
      <c r="P284" s="13">
        <v>6732.7259999999987</v>
      </c>
      <c r="Q284" s="12">
        <v>232.58699999999999</v>
      </c>
      <c r="R284" s="7">
        <v>152.55000000000001</v>
      </c>
      <c r="S284" s="7">
        <v>385.137</v>
      </c>
      <c r="T284" s="8">
        <v>37498222</v>
      </c>
      <c r="U284" s="111">
        <f t="shared" si="16"/>
        <v>23315117</v>
      </c>
      <c r="V284" s="11">
        <v>6.2527760746888816E-13</v>
      </c>
      <c r="W284" s="138">
        <v>76.442206483168547</v>
      </c>
      <c r="X284" s="88">
        <v>98</v>
      </c>
      <c r="Y284" s="28">
        <v>75</v>
      </c>
      <c r="Z284" s="34">
        <v>73.5</v>
      </c>
    </row>
    <row r="285" spans="1:26" hidden="1" x14ac:dyDescent="0.2">
      <c r="A285" s="84" t="str">
        <f t="shared" si="17"/>
        <v>Wed</v>
      </c>
      <c r="B285" s="40">
        <v>37111</v>
      </c>
      <c r="C285" s="8">
        <v>4010.761</v>
      </c>
      <c r="D285" s="7">
        <v>3019.154</v>
      </c>
      <c r="E285" s="13">
        <v>7029.915</v>
      </c>
      <c r="F285" s="12">
        <v>547.14700000000107</v>
      </c>
      <c r="G285" s="93">
        <v>91.147000000001071</v>
      </c>
      <c r="H285" s="93">
        <v>-38.514000000001261</v>
      </c>
      <c r="I285" s="7">
        <v>229.13800000000001</v>
      </c>
      <c r="J285" s="7">
        <v>331.06599999999997</v>
      </c>
      <c r="K285" s="7">
        <v>2628.6610000000001</v>
      </c>
      <c r="L285" s="7">
        <v>870.53599999999994</v>
      </c>
      <c r="M285" s="7">
        <v>1134.9349999999999</v>
      </c>
      <c r="N285" s="5">
        <v>901.06899999999996</v>
      </c>
      <c r="O285" s="5">
        <v>83</v>
      </c>
      <c r="P285" s="13">
        <v>6725.5519999999997</v>
      </c>
      <c r="Q285" s="12">
        <v>153.33199999999999</v>
      </c>
      <c r="R285" s="7">
        <v>151.03100000000001</v>
      </c>
      <c r="S285" s="7">
        <v>304.363</v>
      </c>
      <c r="T285" s="8">
        <v>37651554</v>
      </c>
      <c r="U285" s="111">
        <f t="shared" si="16"/>
        <v>23466148</v>
      </c>
      <c r="V285" s="11">
        <v>0</v>
      </c>
      <c r="W285" s="138">
        <v>76.137660211737924</v>
      </c>
      <c r="X285" s="88">
        <v>97</v>
      </c>
      <c r="Y285" s="28">
        <v>75</v>
      </c>
      <c r="Z285" s="34">
        <v>71.5</v>
      </c>
    </row>
    <row r="286" spans="1:26" hidden="1" x14ac:dyDescent="0.2">
      <c r="A286" s="84" t="str">
        <f t="shared" si="17"/>
        <v>Thu</v>
      </c>
      <c r="B286" s="40">
        <v>37112</v>
      </c>
      <c r="C286" s="8">
        <v>4025.404</v>
      </c>
      <c r="D286" s="7">
        <v>3076.931</v>
      </c>
      <c r="E286" s="13">
        <v>7102.335</v>
      </c>
      <c r="F286" s="12">
        <v>601.59400000000051</v>
      </c>
      <c r="G286" s="93">
        <v>145.59400000000051</v>
      </c>
      <c r="H286" s="93">
        <v>107.07999999999925</v>
      </c>
      <c r="I286" s="7">
        <v>221.26499999999999</v>
      </c>
      <c r="J286" s="7">
        <v>292.26799999999997</v>
      </c>
      <c r="K286" s="7">
        <v>2699.81</v>
      </c>
      <c r="L286" s="7">
        <v>849.35900000000004</v>
      </c>
      <c r="M286" s="7">
        <v>1121.528</v>
      </c>
      <c r="N286" s="5">
        <v>893.51300000000003</v>
      </c>
      <c r="O286" s="5">
        <v>79</v>
      </c>
      <c r="P286" s="13">
        <v>6758.3369999999995</v>
      </c>
      <c r="Q286" s="12">
        <v>183.99799999999999</v>
      </c>
      <c r="R286" s="7">
        <v>160</v>
      </c>
      <c r="S286" s="7">
        <v>343.99799999999999</v>
      </c>
      <c r="T286" s="8">
        <v>37835552</v>
      </c>
      <c r="U286" s="111">
        <f t="shared" si="16"/>
        <v>23626148</v>
      </c>
      <c r="V286" s="11">
        <v>5.1159076974727213E-13</v>
      </c>
      <c r="W286" s="138">
        <v>62.832639544542879</v>
      </c>
      <c r="X286" s="88">
        <v>93</v>
      </c>
      <c r="Y286" s="28">
        <v>74</v>
      </c>
      <c r="Z286" s="34">
        <v>65.5</v>
      </c>
    </row>
    <row r="287" spans="1:26" hidden="1" x14ac:dyDescent="0.2">
      <c r="A287" s="84" t="str">
        <f t="shared" si="17"/>
        <v>Fri</v>
      </c>
      <c r="B287" s="40">
        <v>37113</v>
      </c>
      <c r="C287" s="8">
        <v>3999.183</v>
      </c>
      <c r="D287" s="7">
        <v>3014.7060000000001</v>
      </c>
      <c r="E287" s="13">
        <v>7013.8890000000001</v>
      </c>
      <c r="F287" s="12">
        <v>420.72399999999993</v>
      </c>
      <c r="G287" s="93">
        <v>-35.276000000000067</v>
      </c>
      <c r="H287" s="93">
        <v>71.803999999999178</v>
      </c>
      <c r="I287" s="7">
        <v>211.958</v>
      </c>
      <c r="J287" s="7">
        <v>284.03500000000003</v>
      </c>
      <c r="K287" s="7">
        <v>2726.9110000000001</v>
      </c>
      <c r="L287" s="7">
        <v>848.83500000000004</v>
      </c>
      <c r="M287" s="7">
        <v>1128.828</v>
      </c>
      <c r="N287" s="5">
        <v>889.01</v>
      </c>
      <c r="O287" s="5">
        <v>79</v>
      </c>
      <c r="P287" s="13">
        <v>6589.3010000000004</v>
      </c>
      <c r="Q287" s="12">
        <v>197.58799999999999</v>
      </c>
      <c r="R287" s="7">
        <v>227</v>
      </c>
      <c r="S287" s="7">
        <v>424.58799999999997</v>
      </c>
      <c r="T287" s="8">
        <v>38033140</v>
      </c>
      <c r="U287" s="111">
        <f t="shared" si="16"/>
        <v>23853148</v>
      </c>
      <c r="V287" s="11">
        <v>0</v>
      </c>
      <c r="W287" s="138">
        <v>67.536152653838045</v>
      </c>
      <c r="X287" s="88">
        <v>90</v>
      </c>
      <c r="Y287" s="28">
        <v>69</v>
      </c>
      <c r="Z287" s="34">
        <v>65</v>
      </c>
    </row>
    <row r="288" spans="1:26" hidden="1" x14ac:dyDescent="0.2">
      <c r="A288" s="84" t="str">
        <f t="shared" si="17"/>
        <v>Sat</v>
      </c>
      <c r="B288" s="40">
        <v>37114</v>
      </c>
      <c r="C288" s="8">
        <v>4080.44</v>
      </c>
      <c r="D288" s="7">
        <v>2960.7089999999998</v>
      </c>
      <c r="E288" s="13">
        <v>7041.1489999999994</v>
      </c>
      <c r="F288" s="12">
        <v>362.67799999999863</v>
      </c>
      <c r="G288" s="93">
        <v>-93.322000000001367</v>
      </c>
      <c r="H288" s="93">
        <v>-21.518000000002189</v>
      </c>
      <c r="I288" s="7">
        <v>209.251</v>
      </c>
      <c r="J288" s="7">
        <v>394.077</v>
      </c>
      <c r="K288" s="7">
        <v>2582.902</v>
      </c>
      <c r="L288" s="7">
        <v>865.74400000000003</v>
      </c>
      <c r="M288" s="7">
        <v>1136.126</v>
      </c>
      <c r="N288" s="5">
        <v>900.154</v>
      </c>
      <c r="O288" s="5">
        <v>81</v>
      </c>
      <c r="P288" s="13">
        <v>6531.9319999999998</v>
      </c>
      <c r="Q288" s="12">
        <v>262.28500000000003</v>
      </c>
      <c r="R288" s="7">
        <v>246.93199999999999</v>
      </c>
      <c r="S288" s="7">
        <v>509.21699999999998</v>
      </c>
      <c r="T288" s="8">
        <v>38295425</v>
      </c>
      <c r="U288" s="111">
        <f t="shared" si="16"/>
        <v>24100080</v>
      </c>
      <c r="V288" s="11">
        <v>0</v>
      </c>
      <c r="W288" s="138">
        <v>70.752887002207046</v>
      </c>
      <c r="X288" s="88">
        <v>94</v>
      </c>
      <c r="Y288" s="28">
        <v>65</v>
      </c>
      <c r="Z288" s="34">
        <f>AVERAGE(X288:Y288)</f>
        <v>79.5</v>
      </c>
    </row>
    <row r="289" spans="1:26" hidden="1" x14ac:dyDescent="0.2">
      <c r="A289" s="84" t="str">
        <f t="shared" si="17"/>
        <v>Sun</v>
      </c>
      <c r="B289" s="40">
        <v>37115</v>
      </c>
      <c r="C289" s="8">
        <v>4078.2620000000002</v>
      </c>
      <c r="D289" s="7">
        <v>3165.1260000000002</v>
      </c>
      <c r="E289" s="13">
        <v>7243.3880000000008</v>
      </c>
      <c r="F289" s="12">
        <v>268.21800000000155</v>
      </c>
      <c r="G289" s="93">
        <v>-187.78199999999845</v>
      </c>
      <c r="H289" s="93">
        <v>-209.30000000000064</v>
      </c>
      <c r="I289" s="7">
        <v>208.315</v>
      </c>
      <c r="J289" s="7">
        <v>424.34300000000002</v>
      </c>
      <c r="K289" s="7">
        <v>2789.9340000000002</v>
      </c>
      <c r="L289" s="7">
        <v>867.59400000000005</v>
      </c>
      <c r="M289" s="7">
        <v>1136.1880000000001</v>
      </c>
      <c r="N289" s="5">
        <v>935.68499999999995</v>
      </c>
      <c r="O289" s="5">
        <v>81</v>
      </c>
      <c r="P289" s="13">
        <v>6711.277000000001</v>
      </c>
      <c r="Q289" s="12">
        <v>284.87700000000001</v>
      </c>
      <c r="R289" s="7">
        <v>247.23400000000001</v>
      </c>
      <c r="S289" s="7">
        <v>532.11099999999999</v>
      </c>
      <c r="T289" s="8">
        <v>38580302</v>
      </c>
      <c r="U289" s="111">
        <f t="shared" si="16"/>
        <v>24347314</v>
      </c>
      <c r="V289" s="11">
        <v>0</v>
      </c>
      <c r="W289" s="138">
        <v>72.902309927251579</v>
      </c>
      <c r="X289" s="88">
        <v>95</v>
      </c>
      <c r="Y289" s="28">
        <v>65</v>
      </c>
      <c r="Z289" s="34">
        <f>AVERAGE(X289:Y289)</f>
        <v>80</v>
      </c>
    </row>
    <row r="290" spans="1:26" hidden="1" x14ac:dyDescent="0.2">
      <c r="A290" s="84" t="str">
        <f t="shared" si="17"/>
        <v>Mon</v>
      </c>
      <c r="B290" s="40">
        <v>37116</v>
      </c>
      <c r="C290" s="8">
        <v>4069.3449999999998</v>
      </c>
      <c r="D290" s="7">
        <v>3099.9780000000001</v>
      </c>
      <c r="E290" s="13">
        <v>7169.3230000000003</v>
      </c>
      <c r="F290" s="12">
        <v>389</v>
      </c>
      <c r="G290" s="93">
        <v>-67</v>
      </c>
      <c r="H290" s="93">
        <v>-276.30000000000064</v>
      </c>
      <c r="I290" s="7">
        <v>202.5</v>
      </c>
      <c r="J290" s="7">
        <v>412.17899999999997</v>
      </c>
      <c r="K290" s="7">
        <v>2793.7620000000002</v>
      </c>
      <c r="L290" s="7">
        <v>862.51099999999997</v>
      </c>
      <c r="M290" s="7">
        <v>1100.1369999999999</v>
      </c>
      <c r="N290" s="5">
        <v>915.85799999999995</v>
      </c>
      <c r="O290" s="5">
        <v>81</v>
      </c>
      <c r="P290" s="13">
        <v>6756.9470000000001</v>
      </c>
      <c r="Q290" s="12">
        <v>247.95</v>
      </c>
      <c r="R290" s="7">
        <v>164.417</v>
      </c>
      <c r="S290" s="7">
        <v>412.36699999999996</v>
      </c>
      <c r="T290" s="8">
        <v>38828252</v>
      </c>
      <c r="U290" s="111">
        <f t="shared" si="16"/>
        <v>24511731</v>
      </c>
      <c r="V290" s="11">
        <v>9.0000000002419256E-3</v>
      </c>
      <c r="W290" s="138">
        <v>72.156583499583036</v>
      </c>
      <c r="X290" s="88">
        <v>79</v>
      </c>
      <c r="Y290" s="28">
        <v>55</v>
      </c>
      <c r="Z290" s="34">
        <f t="shared" ref="Z290:Z298" si="18">AVERAGE(X290:Y290)</f>
        <v>67</v>
      </c>
    </row>
    <row r="291" spans="1:26" hidden="1" x14ac:dyDescent="0.2">
      <c r="A291" s="84" t="str">
        <f t="shared" si="17"/>
        <v>Tue</v>
      </c>
      <c r="B291" s="40">
        <v>37117</v>
      </c>
      <c r="C291" s="8">
        <v>3995.6210000000001</v>
      </c>
      <c r="D291" s="7">
        <v>3116.7559999999999</v>
      </c>
      <c r="E291" s="13">
        <v>7112.3770000000004</v>
      </c>
      <c r="F291" s="12">
        <v>609.04900000000032</v>
      </c>
      <c r="G291" s="93">
        <v>153.04900000000032</v>
      </c>
      <c r="H291" s="93">
        <v>-123.25100000000032</v>
      </c>
      <c r="I291" s="7">
        <v>233.62899999999999</v>
      </c>
      <c r="J291" s="7">
        <v>414.51799999999997</v>
      </c>
      <c r="K291" s="7">
        <v>2754.9549999999999</v>
      </c>
      <c r="L291" s="7">
        <v>860.51</v>
      </c>
      <c r="M291" s="7">
        <v>890.29499999999996</v>
      </c>
      <c r="N291" s="5">
        <v>907.18700000000001</v>
      </c>
      <c r="O291" s="5">
        <v>101</v>
      </c>
      <c r="P291" s="13">
        <v>6771.143</v>
      </c>
      <c r="Q291" s="12">
        <v>230.26400000000001</v>
      </c>
      <c r="R291" s="7">
        <v>110.97</v>
      </c>
      <c r="S291" s="7">
        <v>341.23400000000004</v>
      </c>
      <c r="T291" s="8">
        <f t="shared" ref="T291:T297" si="19">(Q291*1000)+T290</f>
        <v>39058516</v>
      </c>
      <c r="U291" s="111">
        <f t="shared" si="16"/>
        <v>24622701</v>
      </c>
      <c r="V291" s="11">
        <f>+E291-P291-S291</f>
        <v>0</v>
      </c>
      <c r="W291" s="138">
        <v>70.195756895477871</v>
      </c>
      <c r="X291" s="88">
        <v>82</v>
      </c>
      <c r="Y291" s="28">
        <v>57</v>
      </c>
      <c r="Z291" s="34">
        <f t="shared" si="18"/>
        <v>69.5</v>
      </c>
    </row>
    <row r="292" spans="1:26" hidden="1" x14ac:dyDescent="0.2">
      <c r="A292" s="84" t="str">
        <f t="shared" ref="A292:A300" si="20">TEXT(B292,"ddd")</f>
        <v>Wed</v>
      </c>
      <c r="B292" s="40">
        <v>37118</v>
      </c>
      <c r="C292" s="8">
        <v>3988.3919999999998</v>
      </c>
      <c r="D292" s="7">
        <v>3040.2759999999998</v>
      </c>
      <c r="E292" s="13">
        <v>7028.6679999999997</v>
      </c>
      <c r="F292" s="12">
        <v>451.78299999999956</v>
      </c>
      <c r="G292" s="93">
        <v>-4.2170000000004393</v>
      </c>
      <c r="H292" s="93">
        <v>-127.46800000000076</v>
      </c>
      <c r="I292" s="7">
        <v>245.74700000000001</v>
      </c>
      <c r="J292" s="7">
        <v>375.75099999999998</v>
      </c>
      <c r="K292" s="7">
        <v>2665.8449999999998</v>
      </c>
      <c r="L292" s="7">
        <v>869.89400000000001</v>
      </c>
      <c r="M292" s="7">
        <v>1146.201</v>
      </c>
      <c r="N292" s="5">
        <v>931.96</v>
      </c>
      <c r="O292" s="5">
        <v>78</v>
      </c>
      <c r="P292" s="13">
        <v>6765.1809999999996</v>
      </c>
      <c r="Q292" s="12">
        <v>128.595</v>
      </c>
      <c r="R292" s="7">
        <v>134.892</v>
      </c>
      <c r="S292" s="7">
        <v>263.48699999999997</v>
      </c>
      <c r="T292" s="8">
        <f t="shared" si="19"/>
        <v>39187111</v>
      </c>
      <c r="U292" s="111">
        <f t="shared" si="16"/>
        <v>24757593</v>
      </c>
      <c r="V292" s="11">
        <f t="shared" ref="V292:V355" si="21">+E292-P292-S292</f>
        <v>0</v>
      </c>
      <c r="W292" s="138">
        <v>69.432257424043783</v>
      </c>
      <c r="X292" s="88">
        <v>78</v>
      </c>
      <c r="Y292" s="28">
        <v>54</v>
      </c>
      <c r="Z292" s="34">
        <f t="shared" si="18"/>
        <v>66</v>
      </c>
    </row>
    <row r="293" spans="1:26" hidden="1" x14ac:dyDescent="0.2">
      <c r="A293" s="84" t="str">
        <f t="shared" si="20"/>
        <v>Thu</v>
      </c>
      <c r="B293" s="40">
        <v>37119</v>
      </c>
      <c r="C293" s="8">
        <v>3986.0239999999999</v>
      </c>
      <c r="D293" s="7">
        <v>3126.8870000000002</v>
      </c>
      <c r="E293" s="13">
        <v>7112.9110000000001</v>
      </c>
      <c r="F293" s="12">
        <v>433.50800000000066</v>
      </c>
      <c r="G293" s="93">
        <v>-22.491999999999337</v>
      </c>
      <c r="H293" s="93">
        <v>-149.96</v>
      </c>
      <c r="I293" s="7">
        <v>239.53399999999999</v>
      </c>
      <c r="J293" s="7">
        <v>375.30099999999999</v>
      </c>
      <c r="K293" s="7">
        <v>2775.6889999999999</v>
      </c>
      <c r="L293" s="7">
        <v>855.84100000000001</v>
      </c>
      <c r="M293" s="7">
        <v>1162.2929999999999</v>
      </c>
      <c r="N293" s="5">
        <v>931.89700000000005</v>
      </c>
      <c r="O293" s="5">
        <v>88</v>
      </c>
      <c r="P293" s="13">
        <v>6862.0630000000001</v>
      </c>
      <c r="Q293" s="12">
        <v>137.505</v>
      </c>
      <c r="R293" s="7">
        <v>113.343</v>
      </c>
      <c r="S293" s="7">
        <v>250.84800000000001</v>
      </c>
      <c r="T293" s="8">
        <f t="shared" si="19"/>
        <v>39324616</v>
      </c>
      <c r="U293" s="111">
        <f t="shared" si="16"/>
        <v>24870936</v>
      </c>
      <c r="V293" s="11">
        <f t="shared" si="21"/>
        <v>0</v>
      </c>
      <c r="W293" s="138">
        <v>66.251112173848568</v>
      </c>
      <c r="X293" s="88">
        <v>76</v>
      </c>
      <c r="Y293" s="28">
        <v>50</v>
      </c>
      <c r="Z293" s="34">
        <f t="shared" si="18"/>
        <v>63</v>
      </c>
    </row>
    <row r="294" spans="1:26" hidden="1" x14ac:dyDescent="0.2">
      <c r="A294" s="84" t="str">
        <f t="shared" si="20"/>
        <v>Fri</v>
      </c>
      <c r="B294" s="40">
        <v>37120</v>
      </c>
      <c r="C294" s="8">
        <v>3932.5479999999998</v>
      </c>
      <c r="D294" s="7">
        <v>3168.1390000000001</v>
      </c>
      <c r="E294" s="13">
        <v>7100.6869999999999</v>
      </c>
      <c r="F294" s="12">
        <v>233.1930000000001</v>
      </c>
      <c r="G294" s="93">
        <v>-222.8069999999999</v>
      </c>
      <c r="H294" s="93">
        <v>-372.767</v>
      </c>
      <c r="I294" s="7">
        <v>234.34700000000001</v>
      </c>
      <c r="J294" s="7">
        <v>429.1</v>
      </c>
      <c r="K294" s="7">
        <v>2804.2130000000002</v>
      </c>
      <c r="L294" s="7">
        <v>872.077</v>
      </c>
      <c r="M294" s="7">
        <v>1149.723</v>
      </c>
      <c r="N294" s="5">
        <v>931.53899999999999</v>
      </c>
      <c r="O294" s="5">
        <v>79</v>
      </c>
      <c r="P294" s="13">
        <v>6733.192</v>
      </c>
      <c r="Q294" s="12">
        <v>229.559</v>
      </c>
      <c r="R294" s="7">
        <v>137.93600000000001</v>
      </c>
      <c r="S294" s="7">
        <v>367.495</v>
      </c>
      <c r="T294" s="8">
        <f t="shared" si="19"/>
        <v>39554175</v>
      </c>
      <c r="U294" s="111">
        <f t="shared" si="16"/>
        <v>25008872</v>
      </c>
      <c r="V294" s="11">
        <f t="shared" si="21"/>
        <v>0</v>
      </c>
      <c r="W294" s="138">
        <v>67.55106781476411</v>
      </c>
      <c r="X294" s="88">
        <v>82</v>
      </c>
      <c r="Y294" s="28">
        <v>49</v>
      </c>
      <c r="Z294" s="34">
        <f t="shared" si="18"/>
        <v>65.5</v>
      </c>
    </row>
    <row r="295" spans="1:26" hidden="1" x14ac:dyDescent="0.2">
      <c r="A295" s="84" t="str">
        <f t="shared" si="20"/>
        <v>Sat</v>
      </c>
      <c r="B295" s="40">
        <v>37121</v>
      </c>
      <c r="C295" s="8">
        <v>4023.15</v>
      </c>
      <c r="D295" s="7">
        <v>3110.7829999999999</v>
      </c>
      <c r="E295" s="13">
        <v>7133.933</v>
      </c>
      <c r="F295" s="12">
        <v>382.92000000000064</v>
      </c>
      <c r="G295" s="93">
        <v>-73.079999999999359</v>
      </c>
      <c r="H295" s="93">
        <v>-445.84699999999935</v>
      </c>
      <c r="I295" s="7">
        <v>225.22499999999999</v>
      </c>
      <c r="J295" s="7">
        <v>387.54300000000001</v>
      </c>
      <c r="K295" s="7">
        <v>2789.0439999999999</v>
      </c>
      <c r="L295" s="7">
        <v>858.98800000000006</v>
      </c>
      <c r="M295" s="7">
        <v>1149.7339999999999</v>
      </c>
      <c r="N295" s="5">
        <v>928.68600000000004</v>
      </c>
      <c r="O295" s="5">
        <v>91</v>
      </c>
      <c r="P295" s="13">
        <v>6813.14</v>
      </c>
      <c r="Q295" s="12">
        <v>202.572</v>
      </c>
      <c r="R295" s="7">
        <v>118.221</v>
      </c>
      <c r="S295" s="7">
        <v>320.79300000000001</v>
      </c>
      <c r="T295" s="8">
        <f t="shared" si="19"/>
        <v>39756747</v>
      </c>
      <c r="U295" s="111">
        <f t="shared" si="16"/>
        <v>25127093</v>
      </c>
      <c r="V295" s="11">
        <f t="shared" si="21"/>
        <v>0</v>
      </c>
      <c r="W295" s="138">
        <v>73.32092274800344</v>
      </c>
      <c r="X295" s="88">
        <v>89</v>
      </c>
      <c r="Y295" s="28">
        <v>50</v>
      </c>
      <c r="Z295" s="34">
        <f t="shared" si="18"/>
        <v>69.5</v>
      </c>
    </row>
    <row r="296" spans="1:26" hidden="1" x14ac:dyDescent="0.2">
      <c r="A296" s="84" t="str">
        <f t="shared" si="20"/>
        <v>Sun</v>
      </c>
      <c r="B296" s="40">
        <v>37122</v>
      </c>
      <c r="C296" s="8">
        <v>4049.4029999999998</v>
      </c>
      <c r="D296" s="7">
        <v>3062.9960000000001</v>
      </c>
      <c r="E296" s="13">
        <v>7112.3989999999994</v>
      </c>
      <c r="F296" s="12">
        <v>420.91399999999925</v>
      </c>
      <c r="G296" s="93">
        <v>-35.086000000000752</v>
      </c>
      <c r="H296" s="93">
        <v>-480.93300000000011</v>
      </c>
      <c r="I296" s="7">
        <v>224.553</v>
      </c>
      <c r="J296" s="7">
        <v>404.45600000000002</v>
      </c>
      <c r="K296" s="7">
        <v>2775.181</v>
      </c>
      <c r="L296" s="7">
        <v>836.13900000000001</v>
      </c>
      <c r="M296" s="7">
        <v>1136.3440000000001</v>
      </c>
      <c r="N296" s="5">
        <v>931.69399999999996</v>
      </c>
      <c r="O296" s="5">
        <v>88</v>
      </c>
      <c r="P296" s="13">
        <v>6817.280999999999</v>
      </c>
      <c r="Q296" s="12">
        <v>212.327</v>
      </c>
      <c r="R296" s="7">
        <v>82.790999999999997</v>
      </c>
      <c r="S296" s="7">
        <v>295.11799999999999</v>
      </c>
      <c r="T296" s="8">
        <f t="shared" si="19"/>
        <v>39969074</v>
      </c>
      <c r="U296" s="111">
        <f t="shared" si="16"/>
        <v>25209884</v>
      </c>
      <c r="V296" s="11">
        <f t="shared" si="21"/>
        <v>0</v>
      </c>
      <c r="W296" s="138">
        <v>78.712041306026322</v>
      </c>
      <c r="X296" s="88">
        <v>94</v>
      </c>
      <c r="Y296" s="28">
        <v>59</v>
      </c>
      <c r="Z296" s="34">
        <f t="shared" si="18"/>
        <v>76.5</v>
      </c>
    </row>
    <row r="297" spans="1:26" hidden="1" x14ac:dyDescent="0.2">
      <c r="A297" s="84" t="str">
        <f t="shared" si="20"/>
        <v>Mon</v>
      </c>
      <c r="B297" s="40">
        <v>37123</v>
      </c>
      <c r="C297" s="8">
        <v>4056.3009999999999</v>
      </c>
      <c r="D297" s="7">
        <v>2988.7089999999998</v>
      </c>
      <c r="E297" s="13">
        <v>7045.01</v>
      </c>
      <c r="F297" s="12">
        <v>522.52600000000075</v>
      </c>
      <c r="G297" s="93">
        <v>66.526000000000749</v>
      </c>
      <c r="H297" s="93">
        <v>-414.40699999999936</v>
      </c>
      <c r="I297" s="7">
        <v>231.899</v>
      </c>
      <c r="J297" s="7">
        <v>436.70699999999999</v>
      </c>
      <c r="K297" s="7">
        <v>2738.8220000000001</v>
      </c>
      <c r="L297" s="7">
        <v>752.30899999999997</v>
      </c>
      <c r="M297" s="7">
        <v>1139.672</v>
      </c>
      <c r="N297" s="5">
        <v>931.62</v>
      </c>
      <c r="O297" s="5">
        <v>88</v>
      </c>
      <c r="P297" s="13">
        <v>6841.5550000000003</v>
      </c>
      <c r="Q297" s="12">
        <v>111.997</v>
      </c>
      <c r="R297" s="7">
        <v>91.457999999999998</v>
      </c>
      <c r="S297" s="7">
        <v>203.45500000000001</v>
      </c>
      <c r="T297" s="8">
        <f t="shared" si="19"/>
        <v>40081071</v>
      </c>
      <c r="U297" s="111">
        <f t="shared" si="16"/>
        <v>25301342</v>
      </c>
      <c r="V297" s="11">
        <f t="shared" si="21"/>
        <v>0</v>
      </c>
      <c r="W297" s="138">
        <v>76.902573919601735</v>
      </c>
      <c r="X297" s="88">
        <v>89</v>
      </c>
      <c r="Y297" s="28">
        <v>63</v>
      </c>
      <c r="Z297" s="34">
        <f t="shared" si="18"/>
        <v>76</v>
      </c>
    </row>
    <row r="298" spans="1:26" hidden="1" x14ac:dyDescent="0.2">
      <c r="A298" s="84" t="str">
        <f t="shared" si="20"/>
        <v>Tue</v>
      </c>
      <c r="B298" s="40">
        <v>37124</v>
      </c>
      <c r="C298" s="8">
        <v>3734.2629999999999</v>
      </c>
      <c r="D298" s="7">
        <v>2911.3710000000001</v>
      </c>
      <c r="E298" s="13">
        <v>6645.634</v>
      </c>
      <c r="F298" s="12">
        <v>537.03</v>
      </c>
      <c r="G298" s="93">
        <v>81.03</v>
      </c>
      <c r="H298" s="93">
        <v>-333.37699999999938</v>
      </c>
      <c r="I298" s="7">
        <v>233.24199999999999</v>
      </c>
      <c r="J298" s="7">
        <v>320.75200000000001</v>
      </c>
      <c r="K298" s="7">
        <v>2536.2820000000002</v>
      </c>
      <c r="L298" s="7">
        <v>805.79</v>
      </c>
      <c r="M298" s="7">
        <v>1158.0550000000001</v>
      </c>
      <c r="N298" s="5">
        <v>807.11500000000001</v>
      </c>
      <c r="O298" s="5">
        <v>79</v>
      </c>
      <c r="P298" s="13">
        <v>6477.2659999999996</v>
      </c>
      <c r="Q298" s="12">
        <v>141.261</v>
      </c>
      <c r="R298" s="7">
        <v>27.106999999999999</v>
      </c>
      <c r="S298" s="7">
        <v>168.36799999999999</v>
      </c>
      <c r="T298" s="8">
        <f>(Q298*1000)+T297</f>
        <v>40222332</v>
      </c>
      <c r="U298" s="111">
        <f t="shared" si="16"/>
        <v>25328449</v>
      </c>
      <c r="V298" s="11">
        <f t="shared" si="21"/>
        <v>3.979039320256561E-13</v>
      </c>
      <c r="W298" s="138">
        <v>73.273032024794603</v>
      </c>
      <c r="X298" s="88">
        <v>85</v>
      </c>
      <c r="Y298" s="28">
        <v>57</v>
      </c>
      <c r="Z298" s="34">
        <f t="shared" si="18"/>
        <v>71</v>
      </c>
    </row>
    <row r="299" spans="1:26" hidden="1" x14ac:dyDescent="0.2">
      <c r="A299" s="84" t="str">
        <f t="shared" si="20"/>
        <v>Wed</v>
      </c>
      <c r="B299" s="40">
        <v>37125</v>
      </c>
      <c r="C299" s="8">
        <v>3697.2919999999999</v>
      </c>
      <c r="D299" s="7">
        <v>3113.547</v>
      </c>
      <c r="E299" s="13">
        <v>6810.8389999999999</v>
      </c>
      <c r="F299" s="12">
        <v>546.90499999999952</v>
      </c>
      <c r="G299" s="93">
        <v>90.904999999999518</v>
      </c>
      <c r="H299" s="93">
        <v>-242.47199999999987</v>
      </c>
      <c r="I299" s="7">
        <v>236.11</v>
      </c>
      <c r="J299" s="7">
        <v>192.3</v>
      </c>
      <c r="K299" s="7">
        <v>2776.0920000000001</v>
      </c>
      <c r="L299" s="7">
        <v>810.61300000000006</v>
      </c>
      <c r="M299" s="7">
        <v>1141.3320000000001</v>
      </c>
      <c r="N299" s="5">
        <v>870.39400000000001</v>
      </c>
      <c r="O299" s="5">
        <v>79</v>
      </c>
      <c r="P299" s="13">
        <v>6652.7460000000001</v>
      </c>
      <c r="Q299" s="12">
        <v>128.39400000000001</v>
      </c>
      <c r="R299" s="7">
        <v>29.699000000000002</v>
      </c>
      <c r="S299" s="7">
        <v>158.09300000000002</v>
      </c>
      <c r="T299" s="8">
        <f t="shared" ref="T299:T310" si="22">(Q299*1000)+T298</f>
        <v>40350726</v>
      </c>
      <c r="U299" s="111">
        <f t="shared" ref="U299:U310" si="23">+U298+(R299*1000)</f>
        <v>25358148</v>
      </c>
      <c r="V299" s="11">
        <f t="shared" si="21"/>
        <v>0</v>
      </c>
      <c r="W299" s="10"/>
      <c r="X299" s="90"/>
      <c r="Y299" s="10"/>
      <c r="Z299" s="22"/>
    </row>
    <row r="300" spans="1:26" hidden="1" x14ac:dyDescent="0.2">
      <c r="A300" s="84" t="str">
        <f t="shared" si="20"/>
        <v>Thu</v>
      </c>
      <c r="B300" s="40">
        <v>37126</v>
      </c>
      <c r="C300" s="8">
        <v>3678.6550000000002</v>
      </c>
      <c r="D300" s="7">
        <v>3023.973</v>
      </c>
      <c r="E300" s="13">
        <v>6702.6280000000006</v>
      </c>
      <c r="F300" s="12">
        <v>405.0070000000012</v>
      </c>
      <c r="G300" s="93">
        <v>-50.992999999998801</v>
      </c>
      <c r="H300" s="93">
        <v>-293.46499999999867</v>
      </c>
      <c r="I300" s="7">
        <v>230.68700000000001</v>
      </c>
      <c r="J300" s="7">
        <v>249.95</v>
      </c>
      <c r="K300" s="7">
        <v>2715.7289999999998</v>
      </c>
      <c r="L300" s="7">
        <v>788.40499999999997</v>
      </c>
      <c r="M300" s="7">
        <v>1177.463</v>
      </c>
      <c r="N300" s="5">
        <v>845.15599999999995</v>
      </c>
      <c r="O300" s="5">
        <v>79</v>
      </c>
      <c r="P300" s="13">
        <v>6491.3970000000008</v>
      </c>
      <c r="Q300" s="12">
        <v>46.664000000000001</v>
      </c>
      <c r="R300" s="7">
        <v>164.56700000000001</v>
      </c>
      <c r="S300" s="7">
        <v>211.23099999999999</v>
      </c>
      <c r="T300" s="8">
        <f t="shared" si="22"/>
        <v>40397390</v>
      </c>
      <c r="U300" s="111">
        <f t="shared" si="23"/>
        <v>25522715</v>
      </c>
      <c r="V300" s="11">
        <f t="shared" si="21"/>
        <v>-2.2737367544323206E-13</v>
      </c>
      <c r="W300" s="10"/>
      <c r="X300" s="90"/>
      <c r="Y300" s="10"/>
      <c r="Z300" s="22"/>
    </row>
    <row r="301" spans="1:26" hidden="1" x14ac:dyDescent="0.2">
      <c r="A301" s="84" t="str">
        <f t="shared" ref="A301:A348" si="24">TEXT(B301,"ddd")</f>
        <v>Fri</v>
      </c>
      <c r="B301" s="40">
        <v>37127</v>
      </c>
      <c r="C301" s="8">
        <v>3971.37</v>
      </c>
      <c r="D301" s="7">
        <v>3069.0790000000002</v>
      </c>
      <c r="E301" s="13">
        <v>7040.4490000000005</v>
      </c>
      <c r="F301" s="12">
        <v>479.9890000000014</v>
      </c>
      <c r="G301" s="93">
        <v>23.989000000001397</v>
      </c>
      <c r="H301" s="93">
        <v>-269.47599999999727</v>
      </c>
      <c r="I301" s="7">
        <v>225.149</v>
      </c>
      <c r="J301" s="7">
        <v>341.86099999999999</v>
      </c>
      <c r="K301" s="7">
        <v>2759.94</v>
      </c>
      <c r="L301" s="7">
        <v>816.78800000000001</v>
      </c>
      <c r="M301" s="7">
        <v>1157.508</v>
      </c>
      <c r="N301" s="5">
        <v>926.77200000000005</v>
      </c>
      <c r="O301" s="5">
        <v>90</v>
      </c>
      <c r="P301" s="13">
        <v>6798.0070000000005</v>
      </c>
      <c r="Q301" s="12">
        <v>150.17099999999999</v>
      </c>
      <c r="R301" s="7">
        <v>92.271000000000001</v>
      </c>
      <c r="S301" s="7">
        <v>242.44200000000001</v>
      </c>
      <c r="T301" s="8">
        <f t="shared" si="22"/>
        <v>40547561</v>
      </c>
      <c r="U301" s="111">
        <f t="shared" si="23"/>
        <v>25614986</v>
      </c>
      <c r="V301" s="11">
        <f t="shared" si="21"/>
        <v>0</v>
      </c>
      <c r="W301" s="28"/>
      <c r="X301" s="88"/>
      <c r="Y301" s="28"/>
      <c r="Z301" s="29"/>
    </row>
    <row r="302" spans="1:26" hidden="1" x14ac:dyDescent="0.2">
      <c r="A302" s="84" t="str">
        <f t="shared" si="24"/>
        <v>Sat</v>
      </c>
      <c r="B302" s="40">
        <v>37128</v>
      </c>
      <c r="C302" s="8">
        <v>4031.5729999999999</v>
      </c>
      <c r="D302" s="7">
        <v>3077.502</v>
      </c>
      <c r="E302" s="13">
        <v>7109.0749999999998</v>
      </c>
      <c r="F302" s="12">
        <v>500.15899999999908</v>
      </c>
      <c r="G302" s="93">
        <v>44.158999999999082</v>
      </c>
      <c r="H302" s="93">
        <v>-225.31699999999819</v>
      </c>
      <c r="I302" s="7">
        <v>216.095</v>
      </c>
      <c r="J302" s="7">
        <v>396.04599999999999</v>
      </c>
      <c r="K302" s="7">
        <v>2743.8409999999999</v>
      </c>
      <c r="L302" s="7">
        <v>788.92399999999998</v>
      </c>
      <c r="M302" s="7">
        <v>1160.6500000000001</v>
      </c>
      <c r="N302" s="5">
        <v>909.52800000000002</v>
      </c>
      <c r="O302" s="5">
        <v>83</v>
      </c>
      <c r="P302" s="13">
        <v>6798.2429999999995</v>
      </c>
      <c r="Q302" s="12">
        <v>156.08699999999999</v>
      </c>
      <c r="R302" s="7">
        <v>154.745</v>
      </c>
      <c r="S302" s="7">
        <v>310.83199999999999</v>
      </c>
      <c r="T302" s="8">
        <f t="shared" si="22"/>
        <v>40703648</v>
      </c>
      <c r="U302" s="111">
        <f t="shared" si="23"/>
        <v>25769731</v>
      </c>
      <c r="V302" s="11">
        <f t="shared" si="21"/>
        <v>0</v>
      </c>
      <c r="W302" s="28"/>
      <c r="X302" s="88"/>
      <c r="Y302" s="28"/>
      <c r="Z302" s="29"/>
    </row>
    <row r="303" spans="1:26" hidden="1" x14ac:dyDescent="0.2">
      <c r="A303" s="84" t="str">
        <f t="shared" si="24"/>
        <v>Sun</v>
      </c>
      <c r="B303" s="40">
        <v>37129</v>
      </c>
      <c r="C303" s="8">
        <v>4037.4090000000001</v>
      </c>
      <c r="D303" s="7">
        <v>2955.1109999999999</v>
      </c>
      <c r="E303" s="13">
        <v>6992.52</v>
      </c>
      <c r="F303" s="12">
        <v>442.86700000000053</v>
      </c>
      <c r="G303" s="93">
        <v>-13.13299999999947</v>
      </c>
      <c r="H303" s="93">
        <v>-238.44999999999766</v>
      </c>
      <c r="I303" s="7">
        <v>208.161</v>
      </c>
      <c r="J303" s="7">
        <v>411.18900000000002</v>
      </c>
      <c r="K303" s="7">
        <v>2643.5059999999999</v>
      </c>
      <c r="L303" s="7">
        <v>787.54300000000001</v>
      </c>
      <c r="M303" s="7">
        <v>1157.5139999999999</v>
      </c>
      <c r="N303" s="5">
        <v>931.78300000000002</v>
      </c>
      <c r="O303" s="5">
        <v>80</v>
      </c>
      <c r="P303" s="13">
        <v>6662.5630000000001</v>
      </c>
      <c r="Q303" s="12">
        <v>259.49</v>
      </c>
      <c r="R303" s="7">
        <v>70.466999999999999</v>
      </c>
      <c r="S303" s="7">
        <v>329.95699999999999</v>
      </c>
      <c r="T303" s="8">
        <f t="shared" si="22"/>
        <v>40963138</v>
      </c>
      <c r="U303" s="111">
        <f t="shared" si="23"/>
        <v>25840198</v>
      </c>
      <c r="V303" s="11">
        <f t="shared" si="21"/>
        <v>0</v>
      </c>
      <c r="W303" s="28"/>
      <c r="X303" s="88"/>
      <c r="Y303" s="28"/>
      <c r="Z303" s="29"/>
    </row>
    <row r="304" spans="1:26" hidden="1" x14ac:dyDescent="0.2">
      <c r="A304" s="84" t="str">
        <f t="shared" si="24"/>
        <v>Mon</v>
      </c>
      <c r="B304" s="40">
        <v>37130</v>
      </c>
      <c r="C304" s="8">
        <v>3975.5030000000002</v>
      </c>
      <c r="D304" s="7">
        <v>3054.5259999999998</v>
      </c>
      <c r="E304" s="13">
        <v>7030.0290000000005</v>
      </c>
      <c r="F304" s="12">
        <v>497</v>
      </c>
      <c r="G304" s="93">
        <v>41</v>
      </c>
      <c r="H304" s="93">
        <v>-197.44999999999766</v>
      </c>
      <c r="I304" s="7">
        <v>235.93</v>
      </c>
      <c r="J304" s="7">
        <v>365.197</v>
      </c>
      <c r="K304" s="7">
        <v>2726.3719999999998</v>
      </c>
      <c r="L304" s="7">
        <v>786.99099999999999</v>
      </c>
      <c r="M304" s="7">
        <v>1159.443</v>
      </c>
      <c r="N304" s="5">
        <v>930.79100000000005</v>
      </c>
      <c r="O304" s="5">
        <v>100</v>
      </c>
      <c r="P304" s="13">
        <v>6801.7240000000002</v>
      </c>
      <c r="Q304" s="12">
        <v>210.51499999999999</v>
      </c>
      <c r="R304" s="7">
        <v>17.79</v>
      </c>
      <c r="S304" s="7">
        <v>228.30500000000001</v>
      </c>
      <c r="T304" s="8">
        <f t="shared" si="22"/>
        <v>41173653</v>
      </c>
      <c r="U304" s="111">
        <f t="shared" si="23"/>
        <v>25857988</v>
      </c>
      <c r="V304" s="11">
        <f t="shared" si="21"/>
        <v>2.8421709430404007E-13</v>
      </c>
      <c r="W304" s="28"/>
      <c r="X304" s="88"/>
      <c r="Y304" s="28"/>
      <c r="Z304" s="29"/>
    </row>
    <row r="305" spans="1:26" hidden="1" x14ac:dyDescent="0.2">
      <c r="A305" s="84" t="str">
        <f t="shared" si="24"/>
        <v>Tue</v>
      </c>
      <c r="B305" s="40">
        <v>37131</v>
      </c>
      <c r="C305" s="8">
        <v>3899.8609999999999</v>
      </c>
      <c r="D305" s="7">
        <v>2928.2809999999999</v>
      </c>
      <c r="E305" s="13">
        <v>6828.1419999999998</v>
      </c>
      <c r="F305" s="12">
        <v>337.07</v>
      </c>
      <c r="G305" s="93">
        <v>-118.93</v>
      </c>
      <c r="H305" s="93">
        <v>-316.37999999999766</v>
      </c>
      <c r="I305" s="7">
        <v>232.40299999999999</v>
      </c>
      <c r="J305" s="7">
        <v>338.93299999999999</v>
      </c>
      <c r="K305" s="7">
        <v>2558.4369999999999</v>
      </c>
      <c r="L305" s="7">
        <v>803.553</v>
      </c>
      <c r="M305" s="7">
        <v>1154.47</v>
      </c>
      <c r="N305" s="5">
        <v>931.91499999999996</v>
      </c>
      <c r="O305" s="5">
        <v>88</v>
      </c>
      <c r="P305" s="13">
        <v>6444.7809999999999</v>
      </c>
      <c r="Q305" s="12">
        <v>276.83800000000002</v>
      </c>
      <c r="R305" s="7">
        <v>106.523</v>
      </c>
      <c r="S305" s="7">
        <v>383.36099999999999</v>
      </c>
      <c r="T305" s="8">
        <f t="shared" si="22"/>
        <v>41450491</v>
      </c>
      <c r="U305" s="111">
        <f t="shared" si="23"/>
        <v>25964511</v>
      </c>
      <c r="V305" s="11">
        <f t="shared" si="21"/>
        <v>0</v>
      </c>
      <c r="W305" s="28"/>
      <c r="X305" s="88"/>
      <c r="Y305" s="28"/>
      <c r="Z305" s="29"/>
    </row>
    <row r="306" spans="1:26" hidden="1" x14ac:dyDescent="0.2">
      <c r="A306" s="84" t="str">
        <f t="shared" si="24"/>
        <v>Wed</v>
      </c>
      <c r="B306" s="40">
        <v>37132</v>
      </c>
      <c r="C306" s="8">
        <v>3899.1640000000002</v>
      </c>
      <c r="D306" s="7">
        <v>3068.9960000000001</v>
      </c>
      <c r="E306" s="13">
        <v>6968.16</v>
      </c>
      <c r="F306" s="12">
        <v>315.56200000000069</v>
      </c>
      <c r="G306" s="93">
        <v>-140.43799999999931</v>
      </c>
      <c r="H306" s="93">
        <v>-456.81799999999697</v>
      </c>
      <c r="I306" s="7">
        <v>232.25899999999999</v>
      </c>
      <c r="J306" s="7">
        <v>384.49900000000002</v>
      </c>
      <c r="K306" s="7">
        <v>2726.2939999999999</v>
      </c>
      <c r="L306" s="7">
        <v>765.06</v>
      </c>
      <c r="M306" s="7">
        <v>1155.575</v>
      </c>
      <c r="N306" s="5">
        <v>919.05899999999997</v>
      </c>
      <c r="O306" s="5">
        <v>78</v>
      </c>
      <c r="P306" s="13">
        <v>6576.308</v>
      </c>
      <c r="Q306" s="12">
        <v>281.31099999999998</v>
      </c>
      <c r="R306" s="7">
        <v>110.541</v>
      </c>
      <c r="S306" s="7">
        <v>391.85199999999998</v>
      </c>
      <c r="T306" s="8">
        <f t="shared" si="22"/>
        <v>41731802</v>
      </c>
      <c r="U306" s="111">
        <f t="shared" si="23"/>
        <v>26075052</v>
      </c>
      <c r="V306" s="11">
        <f t="shared" si="21"/>
        <v>0</v>
      </c>
      <c r="W306" s="28"/>
      <c r="X306" s="88"/>
      <c r="Y306" s="28"/>
      <c r="Z306" s="29"/>
    </row>
    <row r="307" spans="1:26" hidden="1" x14ac:dyDescent="0.2">
      <c r="A307" s="84" t="str">
        <f t="shared" si="24"/>
        <v>Thu</v>
      </c>
      <c r="B307" s="40">
        <v>37133</v>
      </c>
      <c r="C307" s="8">
        <v>3934.768</v>
      </c>
      <c r="D307" s="7">
        <v>3037.82</v>
      </c>
      <c r="E307" s="13">
        <v>6972.5879999999997</v>
      </c>
      <c r="F307" s="12">
        <v>257.27799999999934</v>
      </c>
      <c r="G307" s="93">
        <v>-198.72200000000066</v>
      </c>
      <c r="H307" s="93">
        <v>-655.53999999999769</v>
      </c>
      <c r="I307" s="7">
        <v>235.19300000000001</v>
      </c>
      <c r="J307" s="7">
        <v>417.24099999999999</v>
      </c>
      <c r="K307" s="7">
        <v>2649.4059999999999</v>
      </c>
      <c r="L307" s="7">
        <v>788.18499999999995</v>
      </c>
      <c r="M307" s="7">
        <v>1151.3879999999999</v>
      </c>
      <c r="N307" s="5">
        <v>932.08900000000006</v>
      </c>
      <c r="O307" s="5">
        <v>72</v>
      </c>
      <c r="P307" s="13">
        <v>6502.78</v>
      </c>
      <c r="Q307" s="12">
        <v>294.09800000000001</v>
      </c>
      <c r="R307" s="7">
        <v>175.71</v>
      </c>
      <c r="S307" s="7">
        <v>469.80799999999999</v>
      </c>
      <c r="T307" s="8">
        <f t="shared" si="22"/>
        <v>42025900</v>
      </c>
      <c r="U307" s="111">
        <f t="shared" si="23"/>
        <v>26250762</v>
      </c>
      <c r="V307" s="11">
        <f t="shared" si="21"/>
        <v>0</v>
      </c>
      <c r="W307" s="28"/>
      <c r="X307" s="88"/>
      <c r="Y307" s="28"/>
      <c r="Z307" s="29"/>
    </row>
    <row r="308" spans="1:26" ht="10.8" hidden="1" thickBot="1" x14ac:dyDescent="0.25">
      <c r="A308" s="94" t="str">
        <f t="shared" si="24"/>
        <v>Fri</v>
      </c>
      <c r="B308" s="41">
        <v>37134</v>
      </c>
      <c r="C308" s="42">
        <v>3936.5059999999999</v>
      </c>
      <c r="D308" s="43">
        <v>3016.058</v>
      </c>
      <c r="E308" s="46">
        <v>6952.5640000000003</v>
      </c>
      <c r="F308" s="45">
        <v>264.74200000000121</v>
      </c>
      <c r="G308" s="95">
        <v>-191.25799999999879</v>
      </c>
      <c r="H308" s="95">
        <v>-846.79799999999648</v>
      </c>
      <c r="I308" s="43">
        <v>230.333</v>
      </c>
      <c r="J308" s="43">
        <v>328.45400000000001</v>
      </c>
      <c r="K308" s="43">
        <v>2696.7379999999998</v>
      </c>
      <c r="L308" s="43">
        <v>791.39499999999998</v>
      </c>
      <c r="M308" s="43">
        <v>1140.1969999999999</v>
      </c>
      <c r="N308" s="56">
        <v>931.38300000000004</v>
      </c>
      <c r="O308" s="56">
        <v>79</v>
      </c>
      <c r="P308" s="46">
        <v>6462.2420000000002</v>
      </c>
      <c r="Q308" s="45">
        <v>305.01499999999999</v>
      </c>
      <c r="R308" s="43">
        <v>185.30699999999999</v>
      </c>
      <c r="S308" s="43">
        <v>490.322</v>
      </c>
      <c r="T308" s="42">
        <f t="shared" si="22"/>
        <v>42330915</v>
      </c>
      <c r="U308" s="118">
        <f t="shared" si="23"/>
        <v>26436069</v>
      </c>
      <c r="V308" s="47">
        <f t="shared" si="21"/>
        <v>0</v>
      </c>
      <c r="W308" s="4"/>
      <c r="X308" s="89"/>
      <c r="Y308" s="4"/>
      <c r="Z308" s="31"/>
    </row>
    <row r="309" spans="1:26" x14ac:dyDescent="0.2">
      <c r="A309" s="84" t="str">
        <f t="shared" si="24"/>
        <v>Sat</v>
      </c>
      <c r="B309" s="40">
        <v>37135</v>
      </c>
      <c r="C309" s="8">
        <v>3936.8009999999999</v>
      </c>
      <c r="D309" s="7">
        <v>3059.0059999999999</v>
      </c>
      <c r="E309" s="13">
        <v>6995.8069999999998</v>
      </c>
      <c r="F309" s="12">
        <v>195.90599999999995</v>
      </c>
      <c r="G309" s="93">
        <v>-260.09400000000005</v>
      </c>
      <c r="H309" s="93">
        <v>-1106.8919999999966</v>
      </c>
      <c r="I309" s="7">
        <v>211.61799999999999</v>
      </c>
      <c r="J309" s="7">
        <v>406.56900000000002</v>
      </c>
      <c r="K309" s="7">
        <v>2690.0070000000001</v>
      </c>
      <c r="L309" s="7">
        <v>801.70500000000004</v>
      </c>
      <c r="M309" s="7">
        <v>1160</v>
      </c>
      <c r="N309" s="5">
        <v>872.904</v>
      </c>
      <c r="O309" s="5">
        <v>92</v>
      </c>
      <c r="P309" s="13">
        <v>6430.7089999999998</v>
      </c>
      <c r="Q309" s="12">
        <v>315.74</v>
      </c>
      <c r="R309" s="7">
        <v>249.358</v>
      </c>
      <c r="S309" s="7">
        <v>565.09799999999996</v>
      </c>
      <c r="T309" s="8">
        <f t="shared" si="22"/>
        <v>42646655</v>
      </c>
      <c r="U309" s="111">
        <f t="shared" si="23"/>
        <v>26685427</v>
      </c>
      <c r="V309" s="11">
        <f t="shared" si="21"/>
        <v>0</v>
      </c>
      <c r="W309" s="28"/>
      <c r="X309" s="88"/>
      <c r="Y309" s="28"/>
      <c r="Z309" s="29"/>
    </row>
    <row r="310" spans="1:26" x14ac:dyDescent="0.2">
      <c r="A310" s="84" t="str">
        <f t="shared" si="24"/>
        <v>Sun</v>
      </c>
      <c r="B310" s="40">
        <v>37136</v>
      </c>
      <c r="C310" s="8">
        <v>3907.308</v>
      </c>
      <c r="D310" s="7">
        <v>3082.21</v>
      </c>
      <c r="E310" s="13">
        <v>6989.518</v>
      </c>
      <c r="F310" s="12">
        <v>227.16300000000024</v>
      </c>
      <c r="G310" s="93">
        <v>-228.83699999999976</v>
      </c>
      <c r="H310" s="93">
        <v>-1335.7289999999964</v>
      </c>
      <c r="I310" s="7">
        <v>206.018</v>
      </c>
      <c r="J310" s="7">
        <v>386.911</v>
      </c>
      <c r="K310" s="7">
        <v>2684.556</v>
      </c>
      <c r="L310" s="7">
        <v>818.73400000000004</v>
      </c>
      <c r="M310" s="7">
        <v>1112.0909999999999</v>
      </c>
      <c r="N310" s="5">
        <v>886.42100000000005</v>
      </c>
      <c r="O310" s="5">
        <v>93</v>
      </c>
      <c r="P310" s="13">
        <v>6414.8940000000002</v>
      </c>
      <c r="Q310" s="12">
        <v>310.11599999999999</v>
      </c>
      <c r="R310" s="7">
        <v>264.50799999999998</v>
      </c>
      <c r="S310" s="7">
        <v>574.62400000000002</v>
      </c>
      <c r="T310" s="8">
        <f t="shared" si="22"/>
        <v>42956771</v>
      </c>
      <c r="U310" s="111">
        <f t="shared" si="23"/>
        <v>26949935</v>
      </c>
      <c r="V310" s="11">
        <f t="shared" si="21"/>
        <v>0</v>
      </c>
      <c r="W310" s="28"/>
      <c r="X310" s="88"/>
      <c r="Y310" s="28"/>
      <c r="Z310" s="29"/>
    </row>
    <row r="311" spans="1:26" x14ac:dyDescent="0.2">
      <c r="A311" s="84" t="str">
        <f t="shared" si="24"/>
        <v>Mon</v>
      </c>
      <c r="B311" s="40">
        <v>37137</v>
      </c>
      <c r="C311" s="8">
        <v>3901.444</v>
      </c>
      <c r="D311" s="7">
        <v>3062.2809999999999</v>
      </c>
      <c r="E311" s="13">
        <v>6963.7250000000004</v>
      </c>
      <c r="F311" s="12">
        <v>192.9380000000001</v>
      </c>
      <c r="G311" s="93">
        <v>-263.0619999999999</v>
      </c>
      <c r="H311" s="93">
        <v>-1598.7909999999963</v>
      </c>
      <c r="I311" s="7">
        <v>208.51400000000001</v>
      </c>
      <c r="J311" s="7">
        <v>347.78300000000002</v>
      </c>
      <c r="K311" s="7">
        <v>2711.4769999999999</v>
      </c>
      <c r="L311" s="7">
        <v>792.07500000000005</v>
      </c>
      <c r="M311" s="7">
        <v>1153.1869999999999</v>
      </c>
      <c r="N311" s="5">
        <v>898.52800000000002</v>
      </c>
      <c r="O311" s="5">
        <v>100</v>
      </c>
      <c r="P311" s="13">
        <v>6404.5020000000004</v>
      </c>
      <c r="Q311" s="12">
        <v>305.07100000000003</v>
      </c>
      <c r="R311" s="7">
        <v>254.15199999999999</v>
      </c>
      <c r="S311" s="7">
        <f>SUM(Q311:R311)</f>
        <v>559.22299999999996</v>
      </c>
      <c r="T311" s="8">
        <f>(Q311*1000)+T310</f>
        <v>43261842</v>
      </c>
      <c r="U311" s="111">
        <f>+U310+(R311*1000)</f>
        <v>27204087</v>
      </c>
      <c r="V311" s="11">
        <f t="shared" si="21"/>
        <v>0</v>
      </c>
      <c r="W311" s="28"/>
      <c r="X311" s="88"/>
      <c r="Y311" s="28"/>
      <c r="Z311" s="29"/>
    </row>
    <row r="312" spans="1:26" x14ac:dyDescent="0.2">
      <c r="A312" s="84" t="str">
        <f t="shared" si="24"/>
        <v>Tue</v>
      </c>
      <c r="B312" s="40">
        <v>37138</v>
      </c>
      <c r="C312" s="8">
        <v>3922.8049999999998</v>
      </c>
      <c r="D312" s="7">
        <v>3106.3789999999999</v>
      </c>
      <c r="E312" s="13">
        <v>7029.1839999999993</v>
      </c>
      <c r="F312" s="12">
        <v>294.21499999999924</v>
      </c>
      <c r="G312" s="93"/>
      <c r="H312" s="93"/>
      <c r="I312" s="7">
        <v>232.87799999999999</v>
      </c>
      <c r="J312" s="7">
        <v>366.43599999999998</v>
      </c>
      <c r="K312" s="7">
        <v>2747.07</v>
      </c>
      <c r="L312" s="7">
        <v>793.01700000000005</v>
      </c>
      <c r="M312" s="7">
        <v>1153.528</v>
      </c>
      <c r="N312" s="5">
        <v>918.50900000000001</v>
      </c>
      <c r="O312" s="5">
        <v>100</v>
      </c>
      <c r="P312" s="13">
        <f>SUM(F312:O312)</f>
        <v>6605.6529999999993</v>
      </c>
      <c r="Q312" s="12">
        <v>278.29199999999997</v>
      </c>
      <c r="R312" s="7">
        <v>145.239</v>
      </c>
      <c r="S312" s="7">
        <v>423.53099999999995</v>
      </c>
      <c r="T312" s="8">
        <f>(Q312*1000)+T311</f>
        <v>43540134</v>
      </c>
      <c r="U312" s="111">
        <f>+U311+(R312*1000)</f>
        <v>27349326</v>
      </c>
      <c r="V312" s="11">
        <f>+E312-P312-S312</f>
        <v>0</v>
      </c>
      <c r="W312" s="28"/>
      <c r="X312" s="88"/>
      <c r="Y312" s="28"/>
      <c r="Z312" s="29"/>
    </row>
    <row r="313" spans="1:26" x14ac:dyDescent="0.2">
      <c r="A313" s="84" t="str">
        <f t="shared" si="24"/>
        <v>Wed</v>
      </c>
      <c r="B313" s="40">
        <v>37139</v>
      </c>
      <c r="C313" s="8">
        <v>3865.9409999999998</v>
      </c>
      <c r="D313" s="7">
        <v>3074.6080000000002</v>
      </c>
      <c r="E313" s="13">
        <v>6940.549</v>
      </c>
      <c r="F313" s="12">
        <v>409.73600000000033</v>
      </c>
      <c r="G313" s="93"/>
      <c r="H313" s="93"/>
      <c r="I313" s="7">
        <v>246.898</v>
      </c>
      <c r="J313" s="7">
        <v>148.423</v>
      </c>
      <c r="K313" s="7">
        <v>2792.6959999999999</v>
      </c>
      <c r="L313" s="7">
        <v>790.57100000000003</v>
      </c>
      <c r="M313" s="7">
        <v>1140.598</v>
      </c>
      <c r="N313" s="5">
        <v>933.91499999999996</v>
      </c>
      <c r="O313" s="5">
        <v>95</v>
      </c>
      <c r="P313" s="13">
        <f t="shared" ref="P313:P324" si="25">SUM(F313:O313)</f>
        <v>6557.8370000000004</v>
      </c>
      <c r="Q313" s="12">
        <v>192.89500000000001</v>
      </c>
      <c r="R313" s="7">
        <v>189.81700000000001</v>
      </c>
      <c r="S313" s="7">
        <v>382.71199999999999</v>
      </c>
      <c r="T313" s="8">
        <f t="shared" ref="T313:T338" si="26">(Q313*1000)+T312</f>
        <v>43733029</v>
      </c>
      <c r="U313" s="111">
        <f t="shared" ref="U313:U338" si="27">+U312+(R313*1000)</f>
        <v>27539143</v>
      </c>
      <c r="V313" s="11">
        <f t="shared" si="21"/>
        <v>-4.5474735088646412E-13</v>
      </c>
      <c r="W313" s="28"/>
      <c r="X313" s="88"/>
      <c r="Y313" s="28"/>
      <c r="Z313" s="29"/>
    </row>
    <row r="314" spans="1:26" x14ac:dyDescent="0.2">
      <c r="A314" s="84" t="str">
        <f t="shared" si="24"/>
        <v>Thu</v>
      </c>
      <c r="B314" s="40">
        <v>37140</v>
      </c>
      <c r="C314" s="8">
        <v>3988.51</v>
      </c>
      <c r="D314" s="7">
        <v>3022.1759999999999</v>
      </c>
      <c r="E314" s="13">
        <v>7010.6859999999997</v>
      </c>
      <c r="F314" s="12">
        <v>433.27700000000027</v>
      </c>
      <c r="G314" s="93"/>
      <c r="H314" s="93"/>
      <c r="I314" s="7">
        <v>263.18900000000002</v>
      </c>
      <c r="J314" s="7">
        <v>177.708</v>
      </c>
      <c r="K314" s="7">
        <v>2765.009</v>
      </c>
      <c r="L314" s="7">
        <v>753.80700000000002</v>
      </c>
      <c r="M314" s="7">
        <v>1148.319</v>
      </c>
      <c r="N314" s="5">
        <v>932.18399999999997</v>
      </c>
      <c r="O314" s="5">
        <v>100</v>
      </c>
      <c r="P314" s="13">
        <f t="shared" si="25"/>
        <v>6573.4930000000013</v>
      </c>
      <c r="Q314" s="12">
        <v>217.76400000000001</v>
      </c>
      <c r="R314" s="7">
        <v>219.429</v>
      </c>
      <c r="S314" s="7">
        <v>437.19299999999998</v>
      </c>
      <c r="T314" s="8">
        <f t="shared" si="26"/>
        <v>43950793</v>
      </c>
      <c r="U314" s="111">
        <f t="shared" si="27"/>
        <v>27758572</v>
      </c>
      <c r="V314" s="11">
        <f t="shared" si="21"/>
        <v>-1.5916157281026244E-12</v>
      </c>
      <c r="W314" s="28"/>
      <c r="X314" s="88"/>
      <c r="Y314" s="28"/>
      <c r="Z314" s="29"/>
    </row>
    <row r="315" spans="1:26" x14ac:dyDescent="0.2">
      <c r="A315" s="84" t="str">
        <f t="shared" si="24"/>
        <v>Fri</v>
      </c>
      <c r="B315" s="40">
        <v>37141</v>
      </c>
      <c r="C315" s="8">
        <v>3769.9859999999999</v>
      </c>
      <c r="D315" s="7">
        <v>3077.9470000000001</v>
      </c>
      <c r="E315" s="13">
        <v>6847.933</v>
      </c>
      <c r="F315" s="12">
        <v>269.72900000000072</v>
      </c>
      <c r="G315" s="93"/>
      <c r="H315" s="93"/>
      <c r="I315" s="7">
        <v>269.59100000000001</v>
      </c>
      <c r="J315" s="7">
        <v>205.785</v>
      </c>
      <c r="K315" s="7">
        <v>2769.9050000000002</v>
      </c>
      <c r="L315" s="7">
        <v>788.43</v>
      </c>
      <c r="M315" s="7">
        <v>1162.1310000000001</v>
      </c>
      <c r="N315" s="5">
        <v>936.34199999999998</v>
      </c>
      <c r="O315" s="5">
        <v>97</v>
      </c>
      <c r="P315" s="13">
        <f t="shared" si="25"/>
        <v>6498.9130000000014</v>
      </c>
      <c r="Q315" s="12">
        <v>155.4</v>
      </c>
      <c r="R315" s="7">
        <v>193.62</v>
      </c>
      <c r="S315" s="7">
        <v>349.02</v>
      </c>
      <c r="T315" s="8">
        <f t="shared" si="26"/>
        <v>44106193</v>
      </c>
      <c r="U315" s="111">
        <f t="shared" si="27"/>
        <v>27952192</v>
      </c>
      <c r="V315" s="11">
        <f t="shared" si="21"/>
        <v>-1.3642420526593924E-12</v>
      </c>
      <c r="W315" s="28"/>
      <c r="X315" s="88"/>
      <c r="Y315" s="28"/>
      <c r="Z315" s="29"/>
    </row>
    <row r="316" spans="1:26" x14ac:dyDescent="0.2">
      <c r="A316" s="84" t="str">
        <f t="shared" si="24"/>
        <v>Sat</v>
      </c>
      <c r="B316" s="40">
        <v>37142</v>
      </c>
      <c r="C316" s="8">
        <v>4071.366</v>
      </c>
      <c r="D316" s="7">
        <v>3117.72</v>
      </c>
      <c r="E316" s="13">
        <v>7189.0859999999993</v>
      </c>
      <c r="F316" s="12">
        <v>459.22199999999981</v>
      </c>
      <c r="G316" s="93"/>
      <c r="H316" s="93"/>
      <c r="I316" s="7">
        <v>256.60000000000002</v>
      </c>
      <c r="J316" s="7">
        <v>383.07499999999999</v>
      </c>
      <c r="K316" s="7">
        <v>2767.2849999999999</v>
      </c>
      <c r="L316" s="7">
        <v>788.13099999999997</v>
      </c>
      <c r="M316" s="7">
        <v>1170.6849999999999</v>
      </c>
      <c r="N316" s="5">
        <v>926.06100000000004</v>
      </c>
      <c r="O316" s="5">
        <v>97</v>
      </c>
      <c r="P316" s="13">
        <f t="shared" si="25"/>
        <v>6848.0589999999993</v>
      </c>
      <c r="Q316" s="12">
        <v>225.38800000000001</v>
      </c>
      <c r="R316" s="7">
        <v>115.639</v>
      </c>
      <c r="S316" s="7">
        <v>341.02699999999999</v>
      </c>
      <c r="T316" s="8">
        <f t="shared" si="26"/>
        <v>44331581</v>
      </c>
      <c r="U316" s="111">
        <f t="shared" si="27"/>
        <v>28067831</v>
      </c>
      <c r="V316" s="11">
        <f t="shared" si="21"/>
        <v>0</v>
      </c>
      <c r="W316" s="28"/>
      <c r="X316" s="88"/>
      <c r="Y316" s="28"/>
      <c r="Z316" s="29"/>
    </row>
    <row r="317" spans="1:26" x14ac:dyDescent="0.2">
      <c r="A317" s="84" t="str">
        <f t="shared" si="24"/>
        <v>Sun</v>
      </c>
      <c r="B317" s="40">
        <v>37143</v>
      </c>
      <c r="C317" s="8">
        <v>4035.7489999999998</v>
      </c>
      <c r="D317" s="7">
        <v>3139.8</v>
      </c>
      <c r="E317" s="13">
        <v>7175.549</v>
      </c>
      <c r="F317" s="12">
        <v>405.23199999999986</v>
      </c>
      <c r="G317" s="93"/>
      <c r="H317" s="93"/>
      <c r="I317" s="7">
        <v>264.815</v>
      </c>
      <c r="J317" s="7">
        <v>351.34899999999999</v>
      </c>
      <c r="K317" s="7">
        <v>2783.8090000000002</v>
      </c>
      <c r="L317" s="7">
        <v>796.18399999999997</v>
      </c>
      <c r="M317" s="7">
        <v>1167.973</v>
      </c>
      <c r="N317" s="5">
        <v>929.99099999999999</v>
      </c>
      <c r="O317" s="5">
        <v>100</v>
      </c>
      <c r="P317" s="13">
        <f t="shared" si="25"/>
        <v>6799.3530000000001</v>
      </c>
      <c r="Q317" s="12">
        <v>261.96600000000001</v>
      </c>
      <c r="R317" s="7">
        <v>114.23</v>
      </c>
      <c r="S317" s="7">
        <v>376.19600000000003</v>
      </c>
      <c r="T317" s="8">
        <f t="shared" si="26"/>
        <v>44593547</v>
      </c>
      <c r="U317" s="111">
        <f t="shared" si="27"/>
        <v>28182061</v>
      </c>
      <c r="V317" s="11">
        <f t="shared" si="21"/>
        <v>0</v>
      </c>
      <c r="W317" s="28"/>
      <c r="X317" s="88"/>
      <c r="Y317" s="28"/>
      <c r="Z317" s="29"/>
    </row>
    <row r="318" spans="1:26" x14ac:dyDescent="0.2">
      <c r="A318" s="84" t="str">
        <f t="shared" si="24"/>
        <v>Mon</v>
      </c>
      <c r="B318" s="40">
        <v>37144</v>
      </c>
      <c r="C318" s="8">
        <v>4118.9260000000004</v>
      </c>
      <c r="D318" s="7">
        <v>3166.4760000000001</v>
      </c>
      <c r="E318" s="13">
        <v>7285.402</v>
      </c>
      <c r="F318" s="12">
        <v>506.8280000000002</v>
      </c>
      <c r="G318" s="93"/>
      <c r="H318" s="93"/>
      <c r="I318" s="7">
        <v>251.84200000000001</v>
      </c>
      <c r="J318" s="7">
        <v>382.32100000000003</v>
      </c>
      <c r="K318" s="7">
        <v>2796.3449999999998</v>
      </c>
      <c r="L318" s="7">
        <v>810.33</v>
      </c>
      <c r="M318" s="7">
        <v>1173.654</v>
      </c>
      <c r="N318" s="5">
        <v>932.66800000000001</v>
      </c>
      <c r="O318" s="5">
        <v>100</v>
      </c>
      <c r="P318" s="13">
        <f t="shared" si="25"/>
        <v>6953.9879999999994</v>
      </c>
      <c r="Q318" s="12">
        <v>259.83199999999999</v>
      </c>
      <c r="R318" s="7">
        <v>71.581999999999994</v>
      </c>
      <c r="S318" s="7">
        <v>331.41399999999999</v>
      </c>
      <c r="T318" s="8">
        <f t="shared" si="26"/>
        <v>44853379</v>
      </c>
      <c r="U318" s="111">
        <f t="shared" si="27"/>
        <v>28253643</v>
      </c>
      <c r="V318" s="11">
        <f t="shared" si="21"/>
        <v>6.8212102632969618E-13</v>
      </c>
      <c r="W318" s="28"/>
      <c r="X318" s="88"/>
      <c r="Y318" s="28"/>
      <c r="Z318" s="29"/>
    </row>
    <row r="319" spans="1:26" x14ac:dyDescent="0.2">
      <c r="A319" s="84" t="str">
        <f t="shared" si="24"/>
        <v>Tue</v>
      </c>
      <c r="B319" s="40">
        <v>37145</v>
      </c>
      <c r="C319" s="8">
        <v>3875.739</v>
      </c>
      <c r="D319" s="7">
        <v>2994.4560000000001</v>
      </c>
      <c r="E319" s="13">
        <v>6870.1949999999997</v>
      </c>
      <c r="F319" s="12">
        <v>494.80299999999977</v>
      </c>
      <c r="G319" s="93"/>
      <c r="H319" s="93"/>
      <c r="I319" s="7">
        <v>239.245</v>
      </c>
      <c r="J319" s="7">
        <v>265.18700000000001</v>
      </c>
      <c r="K319" s="7">
        <v>2720.3139999999999</v>
      </c>
      <c r="L319" s="7">
        <v>764.58100000000002</v>
      </c>
      <c r="M319" s="7">
        <v>1080.075</v>
      </c>
      <c r="N319" s="5">
        <v>927.27200000000005</v>
      </c>
      <c r="O319" s="5">
        <v>87</v>
      </c>
      <c r="P319" s="13">
        <f t="shared" si="25"/>
        <v>6578.476999999999</v>
      </c>
      <c r="Q319" s="12">
        <v>182.19399999999999</v>
      </c>
      <c r="R319" s="7">
        <v>109.524</v>
      </c>
      <c r="S319" s="7">
        <v>291.71799999999996</v>
      </c>
      <c r="T319" s="8">
        <f t="shared" si="26"/>
        <v>45035573</v>
      </c>
      <c r="U319" s="111">
        <f t="shared" si="27"/>
        <v>28363167</v>
      </c>
      <c r="V319" s="11">
        <f t="shared" si="21"/>
        <v>7.9580786405131221E-13</v>
      </c>
      <c r="W319" s="28"/>
      <c r="X319" s="88"/>
      <c r="Y319" s="28"/>
      <c r="Z319" s="29"/>
    </row>
    <row r="320" spans="1:26" x14ac:dyDescent="0.2">
      <c r="A320" s="84" t="str">
        <f t="shared" si="24"/>
        <v>Wed</v>
      </c>
      <c r="B320" s="40">
        <v>37146</v>
      </c>
      <c r="C320" s="8">
        <v>3902.502</v>
      </c>
      <c r="D320" s="7">
        <v>3016.9789999999998</v>
      </c>
      <c r="E320" s="13">
        <v>6919.4809999999998</v>
      </c>
      <c r="F320" s="12">
        <v>364.5509999999997</v>
      </c>
      <c r="G320" s="93"/>
      <c r="H320" s="93"/>
      <c r="I320" s="7">
        <v>248.86600000000001</v>
      </c>
      <c r="J320" s="7">
        <v>341.28399999999999</v>
      </c>
      <c r="K320" s="7">
        <v>2698.134</v>
      </c>
      <c r="L320" s="7">
        <v>785.62199999999996</v>
      </c>
      <c r="M320" s="7">
        <v>1070.0609999999999</v>
      </c>
      <c r="N320" s="5">
        <v>929.721</v>
      </c>
      <c r="O320" s="5">
        <v>100</v>
      </c>
      <c r="P320" s="13">
        <f t="shared" si="25"/>
        <v>6538.2389999999996</v>
      </c>
      <c r="Q320" s="12">
        <v>265.13</v>
      </c>
      <c r="R320" s="7">
        <v>116.11199999999999</v>
      </c>
      <c r="S320" s="7">
        <v>381.24199999999996</v>
      </c>
      <c r="T320" s="8">
        <f t="shared" si="26"/>
        <v>45300703</v>
      </c>
      <c r="U320" s="111">
        <f t="shared" si="27"/>
        <v>28479279</v>
      </c>
      <c r="V320" s="11">
        <f t="shared" si="21"/>
        <v>0</v>
      </c>
      <c r="W320" s="28"/>
      <c r="X320" s="88"/>
      <c r="Y320" s="28"/>
      <c r="Z320" s="29"/>
    </row>
    <row r="321" spans="1:26" x14ac:dyDescent="0.2">
      <c r="A321" s="84" t="str">
        <f t="shared" si="24"/>
        <v>Thu</v>
      </c>
      <c r="B321" s="40">
        <v>37147</v>
      </c>
      <c r="C321" s="8">
        <v>4002.415</v>
      </c>
      <c r="D321" s="7">
        <v>2975.1289999999999</v>
      </c>
      <c r="E321" s="13">
        <v>6977.5439999999999</v>
      </c>
      <c r="F321" s="12">
        <v>431.65800000000013</v>
      </c>
      <c r="G321" s="93"/>
      <c r="H321" s="93"/>
      <c r="I321" s="7">
        <v>237.98599999999999</v>
      </c>
      <c r="J321" s="7">
        <v>372.19</v>
      </c>
      <c r="K321" s="7">
        <v>2594.0010000000002</v>
      </c>
      <c r="L321" s="7">
        <v>789.23199999999997</v>
      </c>
      <c r="M321" s="7">
        <v>1087.1610000000001</v>
      </c>
      <c r="N321" s="5">
        <v>933.33500000000004</v>
      </c>
      <c r="O321" s="5">
        <v>85</v>
      </c>
      <c r="P321" s="13">
        <f t="shared" si="25"/>
        <v>6530.5630000000001</v>
      </c>
      <c r="Q321" s="12">
        <v>295.346</v>
      </c>
      <c r="R321" s="7">
        <v>151.63499999999999</v>
      </c>
      <c r="S321" s="7">
        <v>446.98099999999999</v>
      </c>
      <c r="T321" s="8">
        <f t="shared" si="26"/>
        <v>45596049</v>
      </c>
      <c r="U321" s="111">
        <f t="shared" si="27"/>
        <v>28630914</v>
      </c>
      <c r="V321" s="11">
        <f t="shared" si="21"/>
        <v>0</v>
      </c>
      <c r="W321" s="28"/>
      <c r="X321" s="88"/>
      <c r="Y321" s="28"/>
      <c r="Z321" s="29"/>
    </row>
    <row r="322" spans="1:26" x14ac:dyDescent="0.2">
      <c r="A322" s="84" t="str">
        <f t="shared" si="24"/>
        <v>Fri</v>
      </c>
      <c r="B322" s="40">
        <v>37148</v>
      </c>
      <c r="C322" s="8">
        <v>4081.6410000000001</v>
      </c>
      <c r="D322" s="7">
        <v>3097.9090000000001</v>
      </c>
      <c r="E322" s="13">
        <v>7179.55</v>
      </c>
      <c r="F322" s="12">
        <v>420.50300000000004</v>
      </c>
      <c r="G322" s="93"/>
      <c r="H322" s="93"/>
      <c r="I322" s="7">
        <v>231.20699999999999</v>
      </c>
      <c r="J322" s="7">
        <v>282.29899999999998</v>
      </c>
      <c r="K322" s="7">
        <v>2790.498</v>
      </c>
      <c r="L322" s="7">
        <v>789.84299999999996</v>
      </c>
      <c r="M322" s="7">
        <v>1124.6079999999999</v>
      </c>
      <c r="N322" s="5">
        <v>935.74199999999996</v>
      </c>
      <c r="O322" s="5">
        <v>93</v>
      </c>
      <c r="P322" s="13">
        <f t="shared" si="25"/>
        <v>6667.7000000000007</v>
      </c>
      <c r="Q322" s="12">
        <v>291.74799999999999</v>
      </c>
      <c r="R322" s="7">
        <v>220.102</v>
      </c>
      <c r="S322" s="7">
        <v>511.85</v>
      </c>
      <c r="T322" s="8">
        <f t="shared" si="26"/>
        <v>45887797</v>
      </c>
      <c r="U322" s="111">
        <f t="shared" si="27"/>
        <v>28851016</v>
      </c>
      <c r="V322" s="11">
        <f t="shared" si="21"/>
        <v>-5.6843418860808015E-13</v>
      </c>
      <c r="W322" s="28"/>
      <c r="X322" s="88"/>
      <c r="Y322" s="28"/>
      <c r="Z322" s="29"/>
    </row>
    <row r="323" spans="1:26" x14ac:dyDescent="0.2">
      <c r="A323" s="84" t="str">
        <f t="shared" si="24"/>
        <v>Sat</v>
      </c>
      <c r="B323" s="40">
        <v>37149</v>
      </c>
      <c r="C323" s="8">
        <f>HLOOKUP(B323,[1]Sheet1!$E$3:$AH$306,2,FALSE)/1000</f>
        <v>4027.3989999999999</v>
      </c>
      <c r="D323" s="7">
        <f>HLOOKUP(B323,[1]Sheet1!$E$3:$AH$306,223,FALSE)/1000</f>
        <v>3122.2429999999999</v>
      </c>
      <c r="E323" s="13">
        <f>SUM(C323:D323)</f>
        <v>7149.6419999999998</v>
      </c>
      <c r="F323" s="12">
        <v>287.62499999999932</v>
      </c>
      <c r="G323" s="93"/>
      <c r="H323" s="93"/>
      <c r="I323" s="7">
        <f>HLOOKUP(B323,[1]Sheet1!$E$3:$AH$306,246,FALSE)/1000</f>
        <v>232.12299999999999</v>
      </c>
      <c r="J323" s="7">
        <f>HLOOKUP($B323,[1]Sheet1!$E$3:$AH$306,253,FALSE)/1000</f>
        <v>286.47199999999998</v>
      </c>
      <c r="K323" s="7">
        <f>HLOOKUP($B323,[1]Sheet1!$E$3:$AH$306,254,FALSE)/1000</f>
        <v>2783.5050000000001</v>
      </c>
      <c r="L323" s="7">
        <f>HLOOKUP($B323,[1]Sheet1!$E$3:$AH$306,255,FALSE)/1000</f>
        <v>792.65899999999999</v>
      </c>
      <c r="M323" s="7">
        <f>HLOOKUP($B323,[1]Sheet1!$E$3:$AH$306,268,FALSE)/1000</f>
        <v>1169.577</v>
      </c>
      <c r="N323" s="5">
        <f>HLOOKUP($B323,[1]Sheet1!$E$3:$AH$306,274,FALSE)/1000</f>
        <v>932.33600000000001</v>
      </c>
      <c r="O323" s="5">
        <f>HLOOKUP($B323,[1]Sheet1!$E$3:$AH$306,252,FALSE)/1000</f>
        <v>100</v>
      </c>
      <c r="P323" s="13">
        <f t="shared" si="25"/>
        <v>6584.2969999999996</v>
      </c>
      <c r="Q323" s="12">
        <f>HLOOKUP($B323,[1]Sheet1!$E$3:$AH$306,285,FALSE)/1000</f>
        <v>306.423</v>
      </c>
      <c r="R323" s="7">
        <f>HLOOKUP($B323,[1]Sheet1!$E$3:$AH$306,292,FALSE)/1000</f>
        <v>258.92200000000003</v>
      </c>
      <c r="S323" s="7">
        <f>SUM(Q323:R323)</f>
        <v>565.34500000000003</v>
      </c>
      <c r="T323" s="8">
        <f t="shared" si="26"/>
        <v>46194220</v>
      </c>
      <c r="U323" s="111">
        <f t="shared" si="27"/>
        <v>29109938</v>
      </c>
      <c r="V323" s="11">
        <f t="shared" si="21"/>
        <v>0</v>
      </c>
      <c r="W323" s="28"/>
      <c r="X323" s="88"/>
      <c r="Y323" s="28"/>
      <c r="Z323" s="29"/>
    </row>
    <row r="324" spans="1:26" x14ac:dyDescent="0.2">
      <c r="A324" s="84" t="str">
        <f t="shared" si="24"/>
        <v>Sun</v>
      </c>
      <c r="B324" s="40">
        <v>37150</v>
      </c>
      <c r="C324" s="8">
        <f>HLOOKUP(B324,[1]Sheet1!$E$3:$AH$306,2,FALSE)/1000</f>
        <v>4016.261</v>
      </c>
      <c r="D324" s="7">
        <f>HLOOKUP(B324,[1]Sheet1!$E$3:$AH$306,223,FALSE)/1000</f>
        <v>3107.4029999999998</v>
      </c>
      <c r="E324" s="13">
        <f>SUM(C324:D324)</f>
        <v>7123.6639999999998</v>
      </c>
      <c r="F324" s="12">
        <v>309.59099999999989</v>
      </c>
      <c r="G324" s="93"/>
      <c r="H324" s="93"/>
      <c r="I324" s="7">
        <f>HLOOKUP(B324,[1]Sheet1!$E$3:$AH$306,246,FALSE)/1000</f>
        <v>214.83799999999999</v>
      </c>
      <c r="J324" s="7">
        <f>HLOOKUP($B324,[1]Sheet1!$E$3:$AH$306,253,FALSE)/1000</f>
        <v>304.10899999999998</v>
      </c>
      <c r="K324" s="7">
        <f>HLOOKUP($B324,[1]Sheet1!$E$3:$AH$306,254,FALSE)/1000</f>
        <v>2773.078</v>
      </c>
      <c r="L324" s="7">
        <f>HLOOKUP($B324,[1]Sheet1!$E$3:$AH$306,255,FALSE)/1000</f>
        <v>795.84299999999996</v>
      </c>
      <c r="M324" s="7">
        <f>HLOOKUP($B324,[1]Sheet1!$E$3:$AH$306,268,FALSE)/1000</f>
        <v>1168.471</v>
      </c>
      <c r="N324" s="5">
        <f>HLOOKUP($B324,[1]Sheet1!$E$3:$AH$306,274,FALSE)/1000</f>
        <v>938.20500000000004</v>
      </c>
      <c r="O324" s="5">
        <f>HLOOKUP($B324,[1]Sheet1!$E$3:$AH$306,252,FALSE)/1000</f>
        <v>100</v>
      </c>
      <c r="P324" s="13">
        <f t="shared" si="25"/>
        <v>6604.1350000000002</v>
      </c>
      <c r="Q324" s="12">
        <f>HLOOKUP($B324,[1]Sheet1!$E$3:$AH$306,285,FALSE)/1000</f>
        <v>273.52300000000002</v>
      </c>
      <c r="R324" s="7">
        <f>HLOOKUP($B324,[1]Sheet1!$E$3:$AH$306,292,FALSE)/1000</f>
        <v>246.006</v>
      </c>
      <c r="S324" s="7">
        <f>SUM(Q324:R324)</f>
        <v>519.529</v>
      </c>
      <c r="T324" s="8">
        <f t="shared" si="26"/>
        <v>46467743</v>
      </c>
      <c r="U324" s="111">
        <f t="shared" si="27"/>
        <v>29355944</v>
      </c>
      <c r="V324" s="11">
        <f t="shared" si="21"/>
        <v>0</v>
      </c>
      <c r="W324" s="28"/>
      <c r="X324" s="88"/>
      <c r="Y324" s="28"/>
      <c r="Z324" s="29"/>
    </row>
    <row r="325" spans="1:26" x14ac:dyDescent="0.2">
      <c r="A325" s="84" t="str">
        <f t="shared" si="24"/>
        <v>Mon</v>
      </c>
      <c r="B325" s="40">
        <v>37151</v>
      </c>
      <c r="C325" s="8">
        <f>HLOOKUP(B325,[1]Sheet1!$E$3:$AH$306,2,FALSE)/1000</f>
        <v>3880.2139999999999</v>
      </c>
      <c r="D325" s="7">
        <f>HLOOKUP(B325,[1]Sheet1!$E$3:$AH$306,223,FALSE)/1000</f>
        <v>3095.4</v>
      </c>
      <c r="E325" s="13">
        <f t="shared" ref="E325:E332" si="28">SUM(C325:D325)</f>
        <v>6975.6139999999996</v>
      </c>
      <c r="F325" s="12">
        <v>269.79000000000002</v>
      </c>
      <c r="G325" s="93"/>
      <c r="H325" s="93"/>
      <c r="I325" s="7">
        <f>HLOOKUP(B325,[1]Sheet1!$E$3:$AH$306,246,FALSE)/1000</f>
        <v>232.47399999999999</v>
      </c>
      <c r="J325" s="7">
        <f>HLOOKUP($B325,[1]Sheet1!$E$3:$AH$306,253,FALSE)/1000</f>
        <v>304.88099999999997</v>
      </c>
      <c r="K325" s="7">
        <f>HLOOKUP($B325,[1]Sheet1!$E$3:$AH$306,254,FALSE)/1000</f>
        <v>2723.1909999999998</v>
      </c>
      <c r="L325" s="7">
        <f>HLOOKUP($B325,[1]Sheet1!$E$3:$AH$306,255,FALSE)/1000</f>
        <v>797.20799999999997</v>
      </c>
      <c r="M325" s="7">
        <f>HLOOKUP($B325,[1]Sheet1!$E$3:$AH$306,268,FALSE)/1000</f>
        <v>1167.7429999999999</v>
      </c>
      <c r="N325" s="5">
        <f>HLOOKUP($B325,[1]Sheet1!$E$3:$AH$306,274,FALSE)/1000</f>
        <v>933.86599999999999</v>
      </c>
      <c r="O325" s="5">
        <f>HLOOKUP($B325,[1]Sheet1!$E$3:$AH$306,252,FALSE)/1000</f>
        <v>99</v>
      </c>
      <c r="P325" s="13">
        <f t="shared" ref="P325:P332" si="29">SUM(F325:O325)</f>
        <v>6528.1530000000002</v>
      </c>
      <c r="Q325" s="12">
        <f>HLOOKUP($B325,[1]Sheet1!$E$3:$AH$306,285,FALSE)/1000</f>
        <v>212.97800000000001</v>
      </c>
      <c r="R325" s="7">
        <f>HLOOKUP($B325,[1]Sheet1!$E$3:$AH$306,292,FALSE)/1000</f>
        <v>234.483</v>
      </c>
      <c r="S325" s="7">
        <f t="shared" ref="S325:S369" si="30">SUM(Q325:R325)</f>
        <v>447.46100000000001</v>
      </c>
      <c r="T325" s="8">
        <f t="shared" si="26"/>
        <v>46680721</v>
      </c>
      <c r="U325" s="111">
        <f t="shared" si="27"/>
        <v>29590427</v>
      </c>
      <c r="V325" s="11">
        <f t="shared" si="21"/>
        <v>-6.8212102632969618E-13</v>
      </c>
      <c r="W325" s="28"/>
      <c r="X325" s="88"/>
      <c r="Y325" s="28"/>
      <c r="Z325" s="29"/>
    </row>
    <row r="326" spans="1:26" x14ac:dyDescent="0.2">
      <c r="A326" s="84" t="str">
        <f t="shared" si="24"/>
        <v>Tue</v>
      </c>
      <c r="B326" s="40">
        <v>37152</v>
      </c>
      <c r="C326" s="8">
        <f>HLOOKUP(B326,[1]Sheet1!$E$3:$AH$306,2,FALSE)/1000</f>
        <v>3847.2089999999998</v>
      </c>
      <c r="D326" s="7">
        <f>HLOOKUP(B326,[1]Sheet1!$E$3:$AH$306,223,FALSE)/1000</f>
        <v>3054.7469999999998</v>
      </c>
      <c r="E326" s="13">
        <f t="shared" si="28"/>
        <v>6901.9560000000001</v>
      </c>
      <c r="F326" s="12">
        <v>117.25100000000077</v>
      </c>
      <c r="G326" s="93"/>
      <c r="H326" s="93"/>
      <c r="I326" s="7">
        <f>HLOOKUP(B326,[1]Sheet1!$E$3:$AH$306,246,FALSE)/1000</f>
        <v>243.96899999999999</v>
      </c>
      <c r="J326" s="7">
        <f>HLOOKUP($B326,[1]Sheet1!$E$3:$AH$306,253,FALSE)/1000</f>
        <v>299.90899999999999</v>
      </c>
      <c r="K326" s="7">
        <f>HLOOKUP($B326,[1]Sheet1!$E$3:$AH$306,254,FALSE)/1000</f>
        <v>2776.424</v>
      </c>
      <c r="L326" s="7">
        <f>HLOOKUP($B326,[1]Sheet1!$E$3:$AH$306,255,FALSE)/1000</f>
        <v>831.70100000000002</v>
      </c>
      <c r="M326" s="7">
        <f>HLOOKUP($B326,[1]Sheet1!$E$3:$AH$306,268,FALSE)/1000</f>
        <v>1124.806</v>
      </c>
      <c r="N326" s="5">
        <f>HLOOKUP($B326,[1]Sheet1!$E$3:$AH$306,274,FALSE)/1000</f>
        <v>923.11199999999997</v>
      </c>
      <c r="O326" s="5">
        <f>HLOOKUP($B326,[1]Sheet1!$E$3:$AH$306,252,FALSE)/1000</f>
        <v>90</v>
      </c>
      <c r="P326" s="13">
        <f t="shared" si="29"/>
        <v>6407.1720000000014</v>
      </c>
      <c r="Q326" s="12">
        <f>HLOOKUP($B326,[1]Sheet1!$E$3:$AH$306,285,FALSE)/1000</f>
        <v>258.36599999999999</v>
      </c>
      <c r="R326" s="7">
        <f>HLOOKUP($B326,[1]Sheet1!$E$3:$AH$306,292,FALSE)/1000</f>
        <v>236.41800000000001</v>
      </c>
      <c r="S326" s="7">
        <f t="shared" si="30"/>
        <v>494.78399999999999</v>
      </c>
      <c r="T326" s="8">
        <f t="shared" si="26"/>
        <v>46939087</v>
      </c>
      <c r="U326" s="111">
        <f t="shared" si="27"/>
        <v>29826845</v>
      </c>
      <c r="V326" s="11">
        <f t="shared" si="21"/>
        <v>-1.2505552149377763E-12</v>
      </c>
      <c r="W326" s="28"/>
      <c r="X326" s="88"/>
      <c r="Y326" s="28"/>
      <c r="Z326" s="29"/>
    </row>
    <row r="327" spans="1:26" x14ac:dyDescent="0.2">
      <c r="A327" s="84" t="str">
        <f t="shared" si="24"/>
        <v>Wed</v>
      </c>
      <c r="B327" s="40">
        <v>37153</v>
      </c>
      <c r="C327" s="8">
        <f>HLOOKUP(B327,[1]Sheet1!$E$3:$AH$306,2,FALSE)/1000</f>
        <v>3747.8389999999999</v>
      </c>
      <c r="D327" s="7">
        <f>HLOOKUP(B327,[1]Sheet1!$E$3:$AH$306,223,FALSE)/1000</f>
        <v>3081.7060000000001</v>
      </c>
      <c r="E327" s="13">
        <f t="shared" si="28"/>
        <v>6829.5450000000001</v>
      </c>
      <c r="F327" s="12">
        <v>199.5289999999996</v>
      </c>
      <c r="G327" s="93"/>
      <c r="H327" s="93"/>
      <c r="I327" s="7">
        <f>HLOOKUP(B327,[1]Sheet1!$E$3:$AH$306,246,FALSE)/1000</f>
        <v>240.506</v>
      </c>
      <c r="J327" s="7">
        <f>HLOOKUP($B327,[1]Sheet1!$E$3:$AH$306,253,FALSE)/1000</f>
        <v>252.43799999999999</v>
      </c>
      <c r="K327" s="7">
        <f>HLOOKUP($B327,[1]Sheet1!$E$3:$AH$306,254,FALSE)/1000</f>
        <v>2782.413</v>
      </c>
      <c r="L327" s="7">
        <f>HLOOKUP($B327,[1]Sheet1!$E$3:$AH$306,255,FALSE)/1000</f>
        <v>812.22500000000002</v>
      </c>
      <c r="M327" s="7">
        <f>HLOOKUP($B327,[1]Sheet1!$E$3:$AH$306,268,FALSE)/1000</f>
        <v>1128.25</v>
      </c>
      <c r="N327" s="5">
        <f>HLOOKUP($B327,[1]Sheet1!$E$3:$AH$306,274,FALSE)/1000</f>
        <v>932.84</v>
      </c>
      <c r="O327" s="5">
        <f>HLOOKUP($B327,[1]Sheet1!$E$3:$AH$306,252,FALSE)/1000</f>
        <v>90</v>
      </c>
      <c r="P327" s="13">
        <f t="shared" si="29"/>
        <v>6438.201</v>
      </c>
      <c r="Q327" s="12">
        <f>HLOOKUP($B327,[1]Sheet1!$E$3:$AH$306,285,FALSE)/1000</f>
        <v>169.28899999999999</v>
      </c>
      <c r="R327" s="7">
        <f>HLOOKUP($B327,[1]Sheet1!$E$3:$AH$306,292,FALSE)/1000</f>
        <v>222.05500000000001</v>
      </c>
      <c r="S327" s="7">
        <f t="shared" si="30"/>
        <v>391.34399999999999</v>
      </c>
      <c r="T327" s="8">
        <f t="shared" si="26"/>
        <v>47108376</v>
      </c>
      <c r="U327" s="111">
        <f t="shared" si="27"/>
        <v>30048900</v>
      </c>
      <c r="V327" s="11">
        <f t="shared" si="21"/>
        <v>0</v>
      </c>
      <c r="W327" s="28"/>
      <c r="X327" s="88"/>
      <c r="Y327" s="28"/>
      <c r="Z327" s="29"/>
    </row>
    <row r="328" spans="1:26" x14ac:dyDescent="0.2">
      <c r="A328" s="84" t="str">
        <f t="shared" si="24"/>
        <v>Thu</v>
      </c>
      <c r="B328" s="40">
        <v>37154</v>
      </c>
      <c r="C328" s="8">
        <f>HLOOKUP(B328,[1]Sheet1!$E$3:$AH$306,2,FALSE)/1000</f>
        <v>3970.6329999999998</v>
      </c>
      <c r="D328" s="7">
        <f>HLOOKUP(B328,[1]Sheet1!$E$3:$AH$306,223,FALSE)/1000</f>
        <v>3145.4690000000001</v>
      </c>
      <c r="E328" s="13">
        <f t="shared" si="28"/>
        <v>7116.1019999999999</v>
      </c>
      <c r="F328" s="12">
        <v>327.41799999999898</v>
      </c>
      <c r="G328" s="93"/>
      <c r="H328" s="93"/>
      <c r="I328" s="7">
        <f>HLOOKUP(B328,[1]Sheet1!$E$3:$AH$306,246,FALSE)/1000</f>
        <v>238.911</v>
      </c>
      <c r="J328" s="7">
        <f>HLOOKUP($B328,[1]Sheet1!$E$3:$AH$306,253,FALSE)/1000</f>
        <v>420.846</v>
      </c>
      <c r="K328" s="7">
        <f>HLOOKUP($B328,[1]Sheet1!$E$3:$AH$306,254,FALSE)/1000</f>
        <v>2767.2869999999998</v>
      </c>
      <c r="L328" s="7">
        <f>HLOOKUP($B328,[1]Sheet1!$E$3:$AH$306,255,FALSE)/1000</f>
        <v>803.68399999999997</v>
      </c>
      <c r="M328" s="7">
        <f>HLOOKUP($B328,[1]Sheet1!$E$3:$AH$306,268,FALSE)/1000</f>
        <v>1085.453</v>
      </c>
      <c r="N328" s="5">
        <f>HLOOKUP($B328,[1]Sheet1!$E$3:$AH$306,274,FALSE)/1000</f>
        <v>934.01099999999997</v>
      </c>
      <c r="O328" s="5">
        <f>HLOOKUP($B328,[1]Sheet1!$E$3:$AH$306,252,FALSE)/1000</f>
        <v>89</v>
      </c>
      <c r="P328" s="13">
        <f t="shared" si="29"/>
        <v>6666.6099999999988</v>
      </c>
      <c r="Q328" s="12">
        <f>HLOOKUP($B328,[1]Sheet1!$E$3:$AH$306,285,FALSE)/1000</f>
        <v>299.15699999999998</v>
      </c>
      <c r="R328" s="7">
        <f>HLOOKUP($B328,[1]Sheet1!$E$3:$AH$306,292,FALSE)/1000</f>
        <v>150.33500000000001</v>
      </c>
      <c r="S328" s="7">
        <f t="shared" si="30"/>
        <v>449.49199999999996</v>
      </c>
      <c r="T328" s="8">
        <f t="shared" si="26"/>
        <v>47407533</v>
      </c>
      <c r="U328" s="111">
        <f t="shared" si="27"/>
        <v>30199235</v>
      </c>
      <c r="V328" s="11">
        <f t="shared" si="21"/>
        <v>1.1368683772161603E-12</v>
      </c>
      <c r="W328" s="28"/>
      <c r="X328" s="88"/>
      <c r="Y328" s="28"/>
      <c r="Z328" s="29"/>
    </row>
    <row r="329" spans="1:26" x14ac:dyDescent="0.2">
      <c r="A329" s="84" t="str">
        <f t="shared" si="24"/>
        <v>Fri</v>
      </c>
      <c r="B329" s="40">
        <v>37155</v>
      </c>
      <c r="C329" s="8">
        <f>HLOOKUP(B329,[1]Sheet1!$E$3:$AH$306,2,FALSE)/1000</f>
        <v>3986.9</v>
      </c>
      <c r="D329" s="7">
        <f>HLOOKUP(B329,[1]Sheet1!$E$3:$AH$306,223,FALSE)/1000</f>
        <v>3076.7280000000001</v>
      </c>
      <c r="E329" s="13">
        <f t="shared" si="28"/>
        <v>7063.6280000000006</v>
      </c>
      <c r="F329" s="12">
        <v>362.25300000000004</v>
      </c>
      <c r="G329" s="93"/>
      <c r="H329" s="93"/>
      <c r="I329" s="7">
        <f>HLOOKUP(B329,[1]Sheet1!$E$3:$AH$306,246,FALSE)/1000</f>
        <v>221.10300000000001</v>
      </c>
      <c r="J329" s="7">
        <f>HLOOKUP($B329,[1]Sheet1!$E$3:$AH$306,253,FALSE)/1000</f>
        <v>466.62299999999999</v>
      </c>
      <c r="K329" s="7">
        <f>HLOOKUP($B329,[1]Sheet1!$E$3:$AH$306,254,FALSE)/1000</f>
        <v>2679.377</v>
      </c>
      <c r="L329" s="7">
        <f>HLOOKUP($B329,[1]Sheet1!$E$3:$AH$306,255,FALSE)/1000</f>
        <v>788.23599999999999</v>
      </c>
      <c r="M329" s="7">
        <f>HLOOKUP($B329,[1]Sheet1!$E$3:$AH$306,268,FALSE)/1000</f>
        <v>1145.2149999999999</v>
      </c>
      <c r="N329" s="5">
        <f>HLOOKUP($B329,[1]Sheet1!$E$3:$AH$306,274,FALSE)/1000</f>
        <v>833.529</v>
      </c>
      <c r="O329" s="5">
        <f>HLOOKUP($B329,[1]Sheet1!$E$3:$AH$306,252,FALSE)/1000</f>
        <v>100</v>
      </c>
      <c r="P329" s="13">
        <f t="shared" si="29"/>
        <v>6596.3359999999993</v>
      </c>
      <c r="Q329" s="12">
        <f>HLOOKUP($B329,[1]Sheet1!$E$3:$AH$306,285,FALSE)/1000</f>
        <v>314.91800000000001</v>
      </c>
      <c r="R329" s="7">
        <f>HLOOKUP($B329,[1]Sheet1!$E$3:$AH$306,292,FALSE)/1000</f>
        <v>152.374</v>
      </c>
      <c r="S329" s="7">
        <f t="shared" si="30"/>
        <v>467.29200000000003</v>
      </c>
      <c r="T329" s="8">
        <f t="shared" si="26"/>
        <v>47722451</v>
      </c>
      <c r="U329" s="111">
        <f t="shared" si="27"/>
        <v>30351609</v>
      </c>
      <c r="V329" s="11">
        <f t="shared" si="21"/>
        <v>1.2505552149377763E-12</v>
      </c>
      <c r="W329" s="28"/>
      <c r="X329" s="88"/>
      <c r="Y329" s="28"/>
      <c r="Z329" s="29"/>
    </row>
    <row r="330" spans="1:26" x14ac:dyDescent="0.2">
      <c r="A330" s="84" t="str">
        <f t="shared" si="24"/>
        <v>Sat</v>
      </c>
      <c r="B330" s="40">
        <v>37156</v>
      </c>
      <c r="C330" s="8">
        <f>HLOOKUP(B330,[1]Sheet1!$E$3:$AH$306,2,FALSE)/1000</f>
        <v>4017.223</v>
      </c>
      <c r="D330" s="7">
        <f>HLOOKUP(B330,[1]Sheet1!$E$3:$AH$306,223,FALSE)/1000</f>
        <v>3006.0459999999998</v>
      </c>
      <c r="E330" s="13">
        <f t="shared" si="28"/>
        <v>7023.2690000000002</v>
      </c>
      <c r="F330" s="12">
        <v>254.39800000000014</v>
      </c>
      <c r="G330" s="93"/>
      <c r="H330" s="93"/>
      <c r="I330" s="7">
        <f>HLOOKUP(B330,[1]Sheet1!$E$3:$AH$306,246,FALSE)/1000</f>
        <v>211.76599999999999</v>
      </c>
      <c r="J330" s="7">
        <f>HLOOKUP($B330,[1]Sheet1!$E$3:$AH$306,253,FALSE)/1000</f>
        <v>451.39800000000002</v>
      </c>
      <c r="K330" s="7">
        <f>HLOOKUP($B330,[1]Sheet1!$E$3:$AH$306,254,FALSE)/1000</f>
        <v>2678.5390000000002</v>
      </c>
      <c r="L330" s="7">
        <f>HLOOKUP($B330,[1]Sheet1!$E$3:$AH$306,255,FALSE)/1000</f>
        <v>806.14099999999996</v>
      </c>
      <c r="M330" s="7">
        <f>HLOOKUP($B330,[1]Sheet1!$E$3:$AH$306,268,FALSE)/1000</f>
        <v>1164.49</v>
      </c>
      <c r="N330" s="5">
        <f>HLOOKUP($B330,[1]Sheet1!$E$3:$AH$306,274,FALSE)/1000</f>
        <v>841.86300000000006</v>
      </c>
      <c r="O330" s="5">
        <f>HLOOKUP($B330,[1]Sheet1!$E$3:$AH$306,252,FALSE)/1000</f>
        <v>100</v>
      </c>
      <c r="P330" s="13">
        <f t="shared" si="29"/>
        <v>6508.5950000000003</v>
      </c>
      <c r="Q330" s="12">
        <f>HLOOKUP($B330,[1]Sheet1!$E$3:$AH$306,285,FALSE)/1000</f>
        <v>311.02999999999997</v>
      </c>
      <c r="R330" s="7">
        <f>HLOOKUP($B330,[1]Sheet1!$E$3:$AH$306,292,FALSE)/1000</f>
        <v>203.64400000000001</v>
      </c>
      <c r="S330" s="7">
        <f t="shared" si="30"/>
        <v>514.67399999999998</v>
      </c>
      <c r="T330" s="8">
        <f t="shared" si="26"/>
        <v>48033481</v>
      </c>
      <c r="U330" s="111">
        <f t="shared" si="27"/>
        <v>30555253</v>
      </c>
      <c r="V330" s="11">
        <f t="shared" si="21"/>
        <v>0</v>
      </c>
      <c r="W330" s="28"/>
      <c r="X330" s="88"/>
      <c r="Y330" s="28"/>
      <c r="Z330" s="29"/>
    </row>
    <row r="331" spans="1:26" x14ac:dyDescent="0.2">
      <c r="A331" s="84" t="str">
        <f t="shared" si="24"/>
        <v>Sun</v>
      </c>
      <c r="B331" s="40">
        <v>37157</v>
      </c>
      <c r="C331" s="8">
        <f>HLOOKUP(B331,[1]Sheet1!$E$3:$AH$306,2,FALSE)/1000</f>
        <v>4024.7959999999998</v>
      </c>
      <c r="D331" s="7">
        <f>HLOOKUP(B331,[1]Sheet1!$E$3:$AH$306,223,FALSE)/1000</f>
        <v>3084.1660000000002</v>
      </c>
      <c r="E331" s="13">
        <f t="shared" si="28"/>
        <v>7108.9619999999995</v>
      </c>
      <c r="F331" s="12">
        <v>326.58799999999928</v>
      </c>
      <c r="G331" s="93"/>
      <c r="H331" s="93"/>
      <c r="I331" s="7">
        <f>HLOOKUP(B331,[1]Sheet1!$E$3:$AH$306,246,FALSE)/1000</f>
        <v>214.98</v>
      </c>
      <c r="J331" s="7">
        <f>HLOOKUP($B331,[1]Sheet1!$E$3:$AH$306,253,FALSE)/1000</f>
        <v>455.65699999999998</v>
      </c>
      <c r="K331" s="7">
        <f>HLOOKUP($B331,[1]Sheet1!$E$3:$AH$306,254,FALSE)/1000</f>
        <v>2771.375</v>
      </c>
      <c r="L331" s="7">
        <f>HLOOKUP($B331,[1]Sheet1!$E$3:$AH$306,255,FALSE)/1000</f>
        <v>808.35500000000002</v>
      </c>
      <c r="M331" s="7">
        <f>HLOOKUP($B331,[1]Sheet1!$E$3:$AH$306,268,FALSE)/1000</f>
        <v>1177.7429999999999</v>
      </c>
      <c r="N331" s="5">
        <f>HLOOKUP($B331,[1]Sheet1!$E$3:$AH$306,274,FALSE)/1000</f>
        <v>841.34199999999998</v>
      </c>
      <c r="O331" s="5">
        <f>HLOOKUP($B331,[1]Sheet1!$E$3:$AH$306,252,FALSE)/1000</f>
        <v>100</v>
      </c>
      <c r="P331" s="13">
        <f t="shared" si="29"/>
        <v>6696.04</v>
      </c>
      <c r="Q331" s="12">
        <f>HLOOKUP($B331,[1]Sheet1!$E$3:$AH$306,285,FALSE)/1000</f>
        <v>305.92200000000003</v>
      </c>
      <c r="R331" s="7">
        <v>107</v>
      </c>
      <c r="S331" s="7">
        <f t="shared" si="30"/>
        <v>412.92200000000003</v>
      </c>
      <c r="T331" s="8">
        <f t="shared" si="26"/>
        <v>48339403</v>
      </c>
      <c r="U331" s="111">
        <f t="shared" si="27"/>
        <v>30662253</v>
      </c>
      <c r="V331" s="11">
        <f t="shared" si="21"/>
        <v>-4.5474735088646412E-13</v>
      </c>
      <c r="W331" s="28"/>
      <c r="X331" s="88"/>
      <c r="Y331" s="28"/>
      <c r="Z331" s="29"/>
    </row>
    <row r="332" spans="1:26" x14ac:dyDescent="0.2">
      <c r="A332" s="84" t="str">
        <f t="shared" si="24"/>
        <v>Mon</v>
      </c>
      <c r="B332" s="40">
        <v>37158</v>
      </c>
      <c r="C332" s="8">
        <f>HLOOKUP(B332,[1]Sheet1!$E$3:$AH$306,2,FALSE)/1000</f>
        <v>4026.7759999999998</v>
      </c>
      <c r="D332" s="7">
        <f>HLOOKUP(B332,[1]Sheet1!$E$3:$AH$306,223,FALSE)/1000</f>
        <v>3120.9630000000002</v>
      </c>
      <c r="E332" s="13">
        <f t="shared" si="28"/>
        <v>7147.7389999999996</v>
      </c>
      <c r="F332" s="12">
        <v>453.71699999999896</v>
      </c>
      <c r="G332" s="93"/>
      <c r="H332" s="93"/>
      <c r="I332" s="7">
        <f>HLOOKUP(B332,[1]Sheet1!$E$3:$AH$306,246,FALSE)/1000</f>
        <v>236.59899999999999</v>
      </c>
      <c r="J332" s="7">
        <f>HLOOKUP($B332,[1]Sheet1!$E$3:$AH$306,253,FALSE)/1000</f>
        <v>455.339</v>
      </c>
      <c r="K332" s="7">
        <f>HLOOKUP($B332,[1]Sheet1!$E$3:$AH$306,254,FALSE)/1000</f>
        <v>2770.944</v>
      </c>
      <c r="L332" s="7">
        <f>HLOOKUP($B332,[1]Sheet1!$E$3:$AH$306,255,FALSE)/1000</f>
        <v>856.69600000000003</v>
      </c>
      <c r="M332" s="7">
        <f>HLOOKUP($B332,[1]Sheet1!$E$3:$AH$306,268,FALSE)/1000</f>
        <v>1180.194</v>
      </c>
      <c r="N332" s="5">
        <f>HLOOKUP($B332,[1]Sheet1!$E$3:$AH$306,274,FALSE)/1000</f>
        <v>921.18200000000002</v>
      </c>
      <c r="O332" s="5">
        <f>HLOOKUP($B332,[1]Sheet1!$E$3:$AH$306,252,FALSE)/1000</f>
        <v>100</v>
      </c>
      <c r="P332" s="13">
        <f t="shared" si="29"/>
        <v>6974.6709999999994</v>
      </c>
      <c r="Q332" s="12">
        <f>HLOOKUP($B332,[1]Sheet1!$E$3:$AH$306,285,FALSE)/1000</f>
        <v>283.06799999999998</v>
      </c>
      <c r="R332" s="7">
        <v>-110</v>
      </c>
      <c r="S332" s="7">
        <f t="shared" si="30"/>
        <v>173.06799999999998</v>
      </c>
      <c r="T332" s="8">
        <f t="shared" si="26"/>
        <v>48622471</v>
      </c>
      <c r="U332" s="111">
        <f t="shared" si="27"/>
        <v>30552253</v>
      </c>
      <c r="V332" s="11">
        <f t="shared" si="21"/>
        <v>2.2737367544323206E-13</v>
      </c>
      <c r="W332" s="28"/>
      <c r="X332" s="88"/>
      <c r="Y332" s="28"/>
      <c r="Z332" s="29"/>
    </row>
    <row r="333" spans="1:26" x14ac:dyDescent="0.2">
      <c r="A333" s="84" t="str">
        <f t="shared" si="24"/>
        <v>Tue</v>
      </c>
      <c r="B333" s="40">
        <v>37159</v>
      </c>
      <c r="C333" s="8">
        <v>4020</v>
      </c>
      <c r="D333" s="7">
        <v>3075</v>
      </c>
      <c r="E333" s="13">
        <f t="shared" ref="E333:E339" si="31">SUM(C333:D333)</f>
        <v>7095</v>
      </c>
      <c r="F333" s="12">
        <v>345</v>
      </c>
      <c r="G333" s="93"/>
      <c r="H333" s="93"/>
      <c r="I333" s="7">
        <v>235</v>
      </c>
      <c r="J333" s="7">
        <v>455</v>
      </c>
      <c r="K333" s="7">
        <v>2775</v>
      </c>
      <c r="L333" s="7">
        <v>800</v>
      </c>
      <c r="M333" s="7">
        <v>1140</v>
      </c>
      <c r="N333" s="5">
        <v>925</v>
      </c>
      <c r="O333" s="5">
        <f>HLOOKUP($B333,[1]Sheet1!$E$3:$AH$306,252,FALSE)/1000</f>
        <v>100</v>
      </c>
      <c r="P333" s="13">
        <f t="shared" ref="P333:P369" si="32">SUM(I333:O333)+F333</f>
        <v>6775</v>
      </c>
      <c r="Q333" s="12">
        <v>220</v>
      </c>
      <c r="R333" s="7">
        <v>100</v>
      </c>
      <c r="S333" s="7">
        <f t="shared" si="30"/>
        <v>320</v>
      </c>
      <c r="T333" s="8">
        <f t="shared" si="26"/>
        <v>48842471</v>
      </c>
      <c r="U333" s="111">
        <f t="shared" si="27"/>
        <v>30652253</v>
      </c>
      <c r="V333" s="11">
        <f t="shared" si="21"/>
        <v>0</v>
      </c>
      <c r="W333" s="28"/>
      <c r="X333" s="88"/>
      <c r="Y333" s="28"/>
      <c r="Z333" s="29"/>
    </row>
    <row r="334" spans="1:26" x14ac:dyDescent="0.2">
      <c r="A334" s="84" t="str">
        <f t="shared" si="24"/>
        <v>Wed</v>
      </c>
      <c r="B334" s="40">
        <v>37160</v>
      </c>
      <c r="C334" s="8">
        <v>4020</v>
      </c>
      <c r="D334" s="7">
        <v>3075</v>
      </c>
      <c r="E334" s="13">
        <f t="shared" si="31"/>
        <v>7095</v>
      </c>
      <c r="F334" s="12">
        <v>345</v>
      </c>
      <c r="G334" s="93"/>
      <c r="H334" s="93"/>
      <c r="I334" s="7">
        <v>235</v>
      </c>
      <c r="J334" s="7">
        <v>455</v>
      </c>
      <c r="K334" s="7">
        <v>2775</v>
      </c>
      <c r="L334" s="7">
        <v>800</v>
      </c>
      <c r="M334" s="7">
        <v>1140</v>
      </c>
      <c r="N334" s="5">
        <v>925</v>
      </c>
      <c r="O334" s="5">
        <v>100</v>
      </c>
      <c r="P334" s="13">
        <f t="shared" si="32"/>
        <v>6775</v>
      </c>
      <c r="Q334" s="12">
        <v>220</v>
      </c>
      <c r="R334" s="7">
        <v>100</v>
      </c>
      <c r="S334" s="7">
        <f t="shared" si="30"/>
        <v>320</v>
      </c>
      <c r="T334" s="8">
        <f t="shared" si="26"/>
        <v>49062471</v>
      </c>
      <c r="U334" s="111">
        <f t="shared" si="27"/>
        <v>30752253</v>
      </c>
      <c r="V334" s="11">
        <f t="shared" si="21"/>
        <v>0</v>
      </c>
      <c r="W334" s="28"/>
      <c r="X334" s="88"/>
      <c r="Y334" s="28"/>
      <c r="Z334" s="29"/>
    </row>
    <row r="335" spans="1:26" x14ac:dyDescent="0.2">
      <c r="A335" s="84" t="str">
        <f t="shared" si="24"/>
        <v>Thu</v>
      </c>
      <c r="B335" s="40">
        <v>37161</v>
      </c>
      <c r="C335" s="8">
        <v>4020</v>
      </c>
      <c r="D335" s="7">
        <v>3075</v>
      </c>
      <c r="E335" s="13">
        <f t="shared" si="31"/>
        <v>7095</v>
      </c>
      <c r="F335" s="12">
        <v>345</v>
      </c>
      <c r="G335" s="93"/>
      <c r="H335" s="93"/>
      <c r="I335" s="7">
        <v>235</v>
      </c>
      <c r="J335" s="7">
        <v>455</v>
      </c>
      <c r="K335" s="7">
        <v>2775</v>
      </c>
      <c r="L335" s="7">
        <v>800</v>
      </c>
      <c r="M335" s="7">
        <v>1140</v>
      </c>
      <c r="N335" s="5">
        <v>925</v>
      </c>
      <c r="O335" s="5">
        <v>100</v>
      </c>
      <c r="P335" s="13">
        <f t="shared" si="32"/>
        <v>6775</v>
      </c>
      <c r="Q335" s="12">
        <v>220</v>
      </c>
      <c r="R335" s="7">
        <v>100</v>
      </c>
      <c r="S335" s="7">
        <f t="shared" si="30"/>
        <v>320</v>
      </c>
      <c r="T335" s="8">
        <f t="shared" si="26"/>
        <v>49282471</v>
      </c>
      <c r="U335" s="111">
        <f t="shared" si="27"/>
        <v>30852253</v>
      </c>
      <c r="V335" s="11">
        <f t="shared" si="21"/>
        <v>0</v>
      </c>
      <c r="W335" s="28"/>
      <c r="X335" s="88"/>
      <c r="Y335" s="28"/>
      <c r="Z335" s="29"/>
    </row>
    <row r="336" spans="1:26" x14ac:dyDescent="0.2">
      <c r="A336" s="84" t="str">
        <f t="shared" si="24"/>
        <v>Fri</v>
      </c>
      <c r="B336" s="40">
        <v>37162</v>
      </c>
      <c r="C336" s="8">
        <v>4020</v>
      </c>
      <c r="D336" s="7">
        <v>3075</v>
      </c>
      <c r="E336" s="13">
        <f t="shared" si="31"/>
        <v>7095</v>
      </c>
      <c r="F336" s="12">
        <v>345</v>
      </c>
      <c r="G336" s="93"/>
      <c r="H336" s="93"/>
      <c r="I336" s="7">
        <v>235</v>
      </c>
      <c r="J336" s="7">
        <v>455</v>
      </c>
      <c r="K336" s="7">
        <v>2775</v>
      </c>
      <c r="L336" s="7">
        <v>800</v>
      </c>
      <c r="M336" s="7">
        <v>1140</v>
      </c>
      <c r="N336" s="5">
        <v>925</v>
      </c>
      <c r="O336" s="5">
        <v>100</v>
      </c>
      <c r="P336" s="13">
        <f t="shared" si="32"/>
        <v>6775</v>
      </c>
      <c r="Q336" s="12">
        <v>220</v>
      </c>
      <c r="R336" s="7">
        <v>100</v>
      </c>
      <c r="S336" s="7">
        <f t="shared" si="30"/>
        <v>320</v>
      </c>
      <c r="T336" s="8">
        <f t="shared" si="26"/>
        <v>49502471</v>
      </c>
      <c r="U336" s="111">
        <f t="shared" si="27"/>
        <v>30952253</v>
      </c>
      <c r="V336" s="11">
        <f t="shared" si="21"/>
        <v>0</v>
      </c>
      <c r="W336" s="28"/>
      <c r="X336" s="88"/>
      <c r="Y336" s="28"/>
      <c r="Z336" s="29"/>
    </row>
    <row r="337" spans="1:26" x14ac:dyDescent="0.2">
      <c r="A337" s="84" t="str">
        <f t="shared" si="24"/>
        <v>Sat</v>
      </c>
      <c r="B337" s="40">
        <v>37163</v>
      </c>
      <c r="C337" s="8">
        <v>4020</v>
      </c>
      <c r="D337" s="7">
        <v>3075</v>
      </c>
      <c r="E337" s="13">
        <f t="shared" si="31"/>
        <v>7095</v>
      </c>
      <c r="F337" s="12">
        <v>330</v>
      </c>
      <c r="G337" s="93"/>
      <c r="H337" s="93"/>
      <c r="I337" s="7">
        <v>235</v>
      </c>
      <c r="J337" s="7">
        <v>455</v>
      </c>
      <c r="K337" s="7">
        <v>2775</v>
      </c>
      <c r="L337" s="7">
        <v>800</v>
      </c>
      <c r="M337" s="7">
        <v>1140</v>
      </c>
      <c r="N337" s="5">
        <v>925</v>
      </c>
      <c r="O337" s="5">
        <v>100</v>
      </c>
      <c r="P337" s="13">
        <f t="shared" si="32"/>
        <v>6760</v>
      </c>
      <c r="Q337" s="12">
        <v>220</v>
      </c>
      <c r="R337" s="7">
        <v>100</v>
      </c>
      <c r="S337" s="7">
        <f t="shared" si="30"/>
        <v>320</v>
      </c>
      <c r="T337" s="8">
        <f t="shared" si="26"/>
        <v>49722471</v>
      </c>
      <c r="U337" s="111">
        <f t="shared" si="27"/>
        <v>31052253</v>
      </c>
      <c r="V337" s="11">
        <f t="shared" si="21"/>
        <v>15</v>
      </c>
      <c r="W337" s="28"/>
      <c r="X337" s="88"/>
      <c r="Y337" s="28"/>
      <c r="Z337" s="29"/>
    </row>
    <row r="338" spans="1:26" ht="10.8" thickBot="1" x14ac:dyDescent="0.25">
      <c r="A338" s="94" t="str">
        <f t="shared" si="24"/>
        <v>Sun</v>
      </c>
      <c r="B338" s="41">
        <v>37164</v>
      </c>
      <c r="C338" s="42">
        <v>4020</v>
      </c>
      <c r="D338" s="43">
        <v>3075</v>
      </c>
      <c r="E338" s="46">
        <f t="shared" si="31"/>
        <v>7095</v>
      </c>
      <c r="F338" s="45">
        <v>330</v>
      </c>
      <c r="G338" s="95"/>
      <c r="H338" s="95"/>
      <c r="I338" s="43">
        <v>235</v>
      </c>
      <c r="J338" s="43">
        <v>455</v>
      </c>
      <c r="K338" s="43">
        <v>2775</v>
      </c>
      <c r="L338" s="43">
        <v>800</v>
      </c>
      <c r="M338" s="43">
        <v>1140</v>
      </c>
      <c r="N338" s="56">
        <v>925</v>
      </c>
      <c r="O338" s="56">
        <v>100</v>
      </c>
      <c r="P338" s="46">
        <f t="shared" si="32"/>
        <v>6760</v>
      </c>
      <c r="Q338" s="45">
        <v>220</v>
      </c>
      <c r="R338" s="43">
        <v>100</v>
      </c>
      <c r="S338" s="43">
        <f t="shared" si="30"/>
        <v>320</v>
      </c>
      <c r="T338" s="42">
        <f t="shared" si="26"/>
        <v>49942471</v>
      </c>
      <c r="U338" s="118">
        <f t="shared" si="27"/>
        <v>31152253</v>
      </c>
      <c r="V338" s="47">
        <f t="shared" si="21"/>
        <v>15</v>
      </c>
      <c r="W338" s="4"/>
      <c r="X338" s="89"/>
      <c r="Y338" s="4"/>
      <c r="Z338" s="31"/>
    </row>
    <row r="339" spans="1:26" x14ac:dyDescent="0.2">
      <c r="A339" s="84" t="str">
        <f t="shared" si="24"/>
        <v>Mon</v>
      </c>
      <c r="B339" s="40">
        <v>37165</v>
      </c>
      <c r="C339" s="8">
        <v>4020</v>
      </c>
      <c r="D339" s="7">
        <v>3075</v>
      </c>
      <c r="E339" s="13">
        <f t="shared" si="31"/>
        <v>7095</v>
      </c>
      <c r="F339" s="12">
        <v>375</v>
      </c>
      <c r="G339" s="93"/>
      <c r="H339" s="93"/>
      <c r="I339" s="7">
        <v>250</v>
      </c>
      <c r="J339" s="7">
        <v>455</v>
      </c>
      <c r="K339" s="7">
        <v>2750</v>
      </c>
      <c r="L339" s="7">
        <v>800</v>
      </c>
      <c r="M339" s="7">
        <v>1140</v>
      </c>
      <c r="N339" s="5">
        <v>900</v>
      </c>
      <c r="O339" s="5">
        <v>100</v>
      </c>
      <c r="P339" s="13">
        <f t="shared" si="32"/>
        <v>6770</v>
      </c>
      <c r="Q339" s="12">
        <v>225</v>
      </c>
      <c r="R339" s="7">
        <v>100</v>
      </c>
      <c r="S339" s="7">
        <f t="shared" si="30"/>
        <v>325</v>
      </c>
      <c r="T339" s="8">
        <f t="shared" ref="T339:T369" si="33">(Q339*1000)+T338</f>
        <v>50167471</v>
      </c>
      <c r="U339" s="111">
        <f t="shared" ref="U339:U369" si="34">+U338+(R339*1000)</f>
        <v>31252253</v>
      </c>
      <c r="V339" s="11">
        <f t="shared" si="21"/>
        <v>0</v>
      </c>
      <c r="W339" s="28"/>
      <c r="X339" s="88"/>
      <c r="Y339" s="28"/>
      <c r="Z339" s="29"/>
    </row>
    <row r="340" spans="1:26" x14ac:dyDescent="0.2">
      <c r="A340" s="84" t="str">
        <f t="shared" si="24"/>
        <v>Tue</v>
      </c>
      <c r="B340" s="40">
        <v>37166</v>
      </c>
      <c r="C340" s="8">
        <v>4020</v>
      </c>
      <c r="D340" s="7">
        <v>3075</v>
      </c>
      <c r="E340" s="13">
        <f t="shared" ref="E340:E369" si="35">SUM(C340:D340)</f>
        <v>7095</v>
      </c>
      <c r="F340" s="12">
        <v>375</v>
      </c>
      <c r="G340" s="93"/>
      <c r="H340" s="93"/>
      <c r="I340" s="7">
        <v>250</v>
      </c>
      <c r="J340" s="7">
        <v>455</v>
      </c>
      <c r="K340" s="7">
        <v>2750</v>
      </c>
      <c r="L340" s="7">
        <v>800</v>
      </c>
      <c r="M340" s="7">
        <v>1140</v>
      </c>
      <c r="N340" s="5">
        <v>900</v>
      </c>
      <c r="O340" s="5">
        <v>100</v>
      </c>
      <c r="P340" s="13">
        <f t="shared" si="32"/>
        <v>6770</v>
      </c>
      <c r="Q340" s="12">
        <v>225</v>
      </c>
      <c r="R340" s="7">
        <v>100</v>
      </c>
      <c r="S340" s="7">
        <f t="shared" si="30"/>
        <v>325</v>
      </c>
      <c r="T340" s="8">
        <f t="shared" si="33"/>
        <v>50392471</v>
      </c>
      <c r="U340" s="111">
        <f t="shared" si="34"/>
        <v>31352253</v>
      </c>
      <c r="V340" s="11">
        <f t="shared" si="21"/>
        <v>0</v>
      </c>
      <c r="W340" s="28"/>
      <c r="X340" s="88"/>
      <c r="Y340" s="28"/>
      <c r="Z340" s="29"/>
    </row>
    <row r="341" spans="1:26" x14ac:dyDescent="0.2">
      <c r="A341" s="84" t="str">
        <f t="shared" si="24"/>
        <v>Wed</v>
      </c>
      <c r="B341" s="40">
        <v>37167</v>
      </c>
      <c r="C341" s="8">
        <v>4020</v>
      </c>
      <c r="D341" s="7">
        <v>3075</v>
      </c>
      <c r="E341" s="13">
        <f t="shared" si="35"/>
        <v>7095</v>
      </c>
      <c r="F341" s="12">
        <v>400</v>
      </c>
      <c r="G341" s="93"/>
      <c r="H341" s="93"/>
      <c r="I341" s="7">
        <v>250</v>
      </c>
      <c r="J341" s="7">
        <v>455</v>
      </c>
      <c r="K341" s="7">
        <v>2750</v>
      </c>
      <c r="L341" s="7">
        <v>800</v>
      </c>
      <c r="M341" s="7">
        <v>1140</v>
      </c>
      <c r="N341" s="5">
        <v>900</v>
      </c>
      <c r="O341" s="5">
        <v>100</v>
      </c>
      <c r="P341" s="13">
        <f t="shared" si="32"/>
        <v>6795</v>
      </c>
      <c r="Q341" s="12">
        <v>200</v>
      </c>
      <c r="R341" s="7">
        <v>100</v>
      </c>
      <c r="S341" s="7">
        <f t="shared" si="30"/>
        <v>300</v>
      </c>
      <c r="T341" s="8">
        <f t="shared" si="33"/>
        <v>50592471</v>
      </c>
      <c r="U341" s="111">
        <f t="shared" si="34"/>
        <v>31452253</v>
      </c>
      <c r="V341" s="11">
        <f t="shared" si="21"/>
        <v>0</v>
      </c>
      <c r="W341" s="28"/>
      <c r="X341" s="88"/>
      <c r="Y341" s="28"/>
      <c r="Z341" s="29"/>
    </row>
    <row r="342" spans="1:26" x14ac:dyDescent="0.2">
      <c r="A342" s="84" t="str">
        <f t="shared" si="24"/>
        <v>Thu</v>
      </c>
      <c r="B342" s="40">
        <v>37168</v>
      </c>
      <c r="C342" s="8">
        <v>4020</v>
      </c>
      <c r="D342" s="7">
        <v>3075</v>
      </c>
      <c r="E342" s="13">
        <f t="shared" si="35"/>
        <v>7095</v>
      </c>
      <c r="F342" s="12">
        <v>400</v>
      </c>
      <c r="G342" s="93"/>
      <c r="H342" s="93"/>
      <c r="I342" s="7">
        <v>250</v>
      </c>
      <c r="J342" s="7">
        <v>455</v>
      </c>
      <c r="K342" s="7">
        <v>2750</v>
      </c>
      <c r="L342" s="7">
        <v>800</v>
      </c>
      <c r="M342" s="7">
        <v>1140</v>
      </c>
      <c r="N342" s="5">
        <v>900</v>
      </c>
      <c r="O342" s="5">
        <v>100</v>
      </c>
      <c r="P342" s="13">
        <f t="shared" si="32"/>
        <v>6795</v>
      </c>
      <c r="Q342" s="12">
        <v>200</v>
      </c>
      <c r="R342" s="7">
        <v>100</v>
      </c>
      <c r="S342" s="7">
        <f t="shared" si="30"/>
        <v>300</v>
      </c>
      <c r="T342" s="8">
        <f t="shared" si="33"/>
        <v>50792471</v>
      </c>
      <c r="U342" s="111">
        <f t="shared" si="34"/>
        <v>31552253</v>
      </c>
      <c r="V342" s="11">
        <f t="shared" si="21"/>
        <v>0</v>
      </c>
      <c r="W342" s="28"/>
      <c r="X342" s="88"/>
      <c r="Y342" s="28"/>
      <c r="Z342" s="29"/>
    </row>
    <row r="343" spans="1:26" x14ac:dyDescent="0.2">
      <c r="A343" s="84" t="str">
        <f t="shared" si="24"/>
        <v>Fri</v>
      </c>
      <c r="B343" s="40">
        <v>37169</v>
      </c>
      <c r="C343" s="8">
        <v>4020</v>
      </c>
      <c r="D343" s="7">
        <v>3075</v>
      </c>
      <c r="E343" s="13">
        <f t="shared" si="35"/>
        <v>7095</v>
      </c>
      <c r="F343" s="12">
        <v>400</v>
      </c>
      <c r="G343" s="93"/>
      <c r="H343" s="93"/>
      <c r="I343" s="7">
        <v>250</v>
      </c>
      <c r="J343" s="7">
        <v>455</v>
      </c>
      <c r="K343" s="7">
        <v>2750</v>
      </c>
      <c r="L343" s="7">
        <v>800</v>
      </c>
      <c r="M343" s="7">
        <v>1140</v>
      </c>
      <c r="N343" s="5">
        <v>900</v>
      </c>
      <c r="O343" s="5">
        <v>100</v>
      </c>
      <c r="P343" s="13">
        <f t="shared" si="32"/>
        <v>6795</v>
      </c>
      <c r="Q343" s="12">
        <v>200</v>
      </c>
      <c r="R343" s="7">
        <v>100</v>
      </c>
      <c r="S343" s="7">
        <f t="shared" si="30"/>
        <v>300</v>
      </c>
      <c r="T343" s="8">
        <f t="shared" si="33"/>
        <v>50992471</v>
      </c>
      <c r="U343" s="111">
        <f t="shared" si="34"/>
        <v>31652253</v>
      </c>
      <c r="V343" s="11">
        <f t="shared" si="21"/>
        <v>0</v>
      </c>
      <c r="W343" s="28"/>
      <c r="X343" s="88"/>
      <c r="Y343" s="28"/>
      <c r="Z343" s="29"/>
    </row>
    <row r="344" spans="1:26" x14ac:dyDescent="0.2">
      <c r="A344" s="84" t="str">
        <f t="shared" si="24"/>
        <v>Sat</v>
      </c>
      <c r="B344" s="40">
        <v>37170</v>
      </c>
      <c r="C344" s="8">
        <v>4020</v>
      </c>
      <c r="D344" s="7">
        <v>3075</v>
      </c>
      <c r="E344" s="13">
        <f t="shared" si="35"/>
        <v>7095</v>
      </c>
      <c r="F344" s="12">
        <v>375</v>
      </c>
      <c r="G344" s="93"/>
      <c r="H344" s="93"/>
      <c r="I344" s="7">
        <v>250</v>
      </c>
      <c r="J344" s="7">
        <v>455</v>
      </c>
      <c r="K344" s="7">
        <v>2750</v>
      </c>
      <c r="L344" s="7">
        <v>800</v>
      </c>
      <c r="M344" s="7">
        <v>1140</v>
      </c>
      <c r="N344" s="5">
        <v>900</v>
      </c>
      <c r="O344" s="5">
        <v>100</v>
      </c>
      <c r="P344" s="13">
        <f t="shared" si="32"/>
        <v>6770</v>
      </c>
      <c r="Q344" s="12">
        <v>225</v>
      </c>
      <c r="R344" s="7">
        <v>100</v>
      </c>
      <c r="S344" s="7">
        <f t="shared" si="30"/>
        <v>325</v>
      </c>
      <c r="T344" s="8">
        <f t="shared" si="33"/>
        <v>51217471</v>
      </c>
      <c r="U344" s="111">
        <f t="shared" si="34"/>
        <v>31752253</v>
      </c>
      <c r="V344" s="11">
        <f t="shared" si="21"/>
        <v>0</v>
      </c>
      <c r="W344" s="28"/>
      <c r="X344" s="88"/>
      <c r="Y344" s="28"/>
      <c r="Z344" s="29"/>
    </row>
    <row r="345" spans="1:26" x14ac:dyDescent="0.2">
      <c r="A345" s="84" t="str">
        <f t="shared" si="24"/>
        <v>Sun</v>
      </c>
      <c r="B345" s="40">
        <v>37171</v>
      </c>
      <c r="C345" s="8">
        <v>4020</v>
      </c>
      <c r="D345" s="7">
        <v>3075</v>
      </c>
      <c r="E345" s="13">
        <f t="shared" si="35"/>
        <v>7095</v>
      </c>
      <c r="F345" s="12">
        <v>375</v>
      </c>
      <c r="G345" s="93"/>
      <c r="H345" s="93"/>
      <c r="I345" s="7">
        <v>275</v>
      </c>
      <c r="J345" s="7">
        <v>455</v>
      </c>
      <c r="K345" s="7">
        <v>2750</v>
      </c>
      <c r="L345" s="7">
        <v>800</v>
      </c>
      <c r="M345" s="7">
        <v>1140</v>
      </c>
      <c r="N345" s="5">
        <v>900</v>
      </c>
      <c r="O345" s="5">
        <v>100</v>
      </c>
      <c r="P345" s="13">
        <f t="shared" si="32"/>
        <v>6795</v>
      </c>
      <c r="Q345" s="12">
        <v>250</v>
      </c>
      <c r="R345" s="7">
        <v>50</v>
      </c>
      <c r="S345" s="7">
        <f t="shared" si="30"/>
        <v>300</v>
      </c>
      <c r="T345" s="8">
        <f t="shared" si="33"/>
        <v>51467471</v>
      </c>
      <c r="U345" s="111">
        <f t="shared" si="34"/>
        <v>31802253</v>
      </c>
      <c r="V345" s="11">
        <f t="shared" si="21"/>
        <v>0</v>
      </c>
      <c r="W345" s="28"/>
      <c r="X345" s="88"/>
      <c r="Y345" s="28"/>
      <c r="Z345" s="29"/>
    </row>
    <row r="346" spans="1:26" x14ac:dyDescent="0.2">
      <c r="A346" s="84" t="str">
        <f t="shared" si="24"/>
        <v>Mon</v>
      </c>
      <c r="B346" s="40">
        <v>37172</v>
      </c>
      <c r="C346" s="8">
        <v>4020</v>
      </c>
      <c r="D346" s="7">
        <v>3075</v>
      </c>
      <c r="E346" s="13">
        <f t="shared" si="35"/>
        <v>7095</v>
      </c>
      <c r="F346" s="12">
        <v>450</v>
      </c>
      <c r="G346" s="93"/>
      <c r="H346" s="93"/>
      <c r="I346" s="7">
        <v>275</v>
      </c>
      <c r="J346" s="7">
        <v>455</v>
      </c>
      <c r="K346" s="7">
        <v>2750</v>
      </c>
      <c r="L346" s="7">
        <v>800</v>
      </c>
      <c r="M346" s="7">
        <v>1140</v>
      </c>
      <c r="N346" s="5">
        <v>900</v>
      </c>
      <c r="O346" s="5">
        <v>100</v>
      </c>
      <c r="P346" s="13">
        <f t="shared" si="32"/>
        <v>6870</v>
      </c>
      <c r="Q346" s="12">
        <v>225</v>
      </c>
      <c r="R346" s="7">
        <v>0</v>
      </c>
      <c r="S346" s="7">
        <f t="shared" si="30"/>
        <v>225</v>
      </c>
      <c r="T346" s="8">
        <f t="shared" si="33"/>
        <v>51692471</v>
      </c>
      <c r="U346" s="111">
        <f t="shared" si="34"/>
        <v>31802253</v>
      </c>
      <c r="V346" s="11">
        <f t="shared" si="21"/>
        <v>0</v>
      </c>
      <c r="W346" s="28"/>
      <c r="X346" s="88"/>
      <c r="Y346" s="28"/>
      <c r="Z346" s="29"/>
    </row>
    <row r="347" spans="1:26" x14ac:dyDescent="0.2">
      <c r="A347" s="84" t="str">
        <f t="shared" si="24"/>
        <v>Tue</v>
      </c>
      <c r="B347" s="40">
        <v>37173</v>
      </c>
      <c r="C347" s="8">
        <v>4020</v>
      </c>
      <c r="D347" s="7">
        <v>3075</v>
      </c>
      <c r="E347" s="13">
        <f t="shared" si="35"/>
        <v>7095</v>
      </c>
      <c r="F347" s="12">
        <v>450</v>
      </c>
      <c r="G347" s="93"/>
      <c r="H347" s="93"/>
      <c r="I347" s="7">
        <v>275</v>
      </c>
      <c r="J347" s="7">
        <v>455</v>
      </c>
      <c r="K347" s="7">
        <v>2750</v>
      </c>
      <c r="L347" s="7">
        <v>800</v>
      </c>
      <c r="M347" s="7">
        <v>1140</v>
      </c>
      <c r="N347" s="5">
        <v>900</v>
      </c>
      <c r="O347" s="5">
        <v>100</v>
      </c>
      <c r="P347" s="13">
        <f t="shared" si="32"/>
        <v>6870</v>
      </c>
      <c r="Q347" s="12">
        <v>225</v>
      </c>
      <c r="R347" s="7">
        <v>0</v>
      </c>
      <c r="S347" s="7">
        <f t="shared" si="30"/>
        <v>225</v>
      </c>
      <c r="T347" s="8">
        <f t="shared" si="33"/>
        <v>51917471</v>
      </c>
      <c r="U347" s="111">
        <f t="shared" si="34"/>
        <v>31802253</v>
      </c>
      <c r="V347" s="11">
        <f t="shared" si="21"/>
        <v>0</v>
      </c>
      <c r="W347" s="28"/>
      <c r="X347" s="88"/>
      <c r="Y347" s="28"/>
      <c r="Z347" s="29"/>
    </row>
    <row r="348" spans="1:26" x14ac:dyDescent="0.2">
      <c r="A348" s="84" t="str">
        <f t="shared" si="24"/>
        <v>Wed</v>
      </c>
      <c r="B348" s="40">
        <v>37174</v>
      </c>
      <c r="C348" s="8">
        <v>4020</v>
      </c>
      <c r="D348" s="7">
        <v>3075</v>
      </c>
      <c r="E348" s="13">
        <f t="shared" si="35"/>
        <v>7095</v>
      </c>
      <c r="F348" s="12">
        <v>500</v>
      </c>
      <c r="G348" s="93"/>
      <c r="H348" s="93"/>
      <c r="I348" s="7">
        <v>339.77699999999999</v>
      </c>
      <c r="J348" s="7">
        <v>350</v>
      </c>
      <c r="K348" s="7">
        <v>2750</v>
      </c>
      <c r="L348" s="7">
        <v>800</v>
      </c>
      <c r="M348" s="7">
        <v>1140</v>
      </c>
      <c r="N348" s="5">
        <v>900</v>
      </c>
      <c r="O348" s="5">
        <v>100</v>
      </c>
      <c r="P348" s="13">
        <f t="shared" si="32"/>
        <v>6879.777</v>
      </c>
      <c r="Q348" s="12">
        <v>215.22299999999996</v>
      </c>
      <c r="R348" s="7">
        <v>0</v>
      </c>
      <c r="S348" s="7">
        <f t="shared" si="30"/>
        <v>215.22299999999996</v>
      </c>
      <c r="T348" s="8">
        <f t="shared" si="33"/>
        <v>52132694</v>
      </c>
      <c r="U348" s="111">
        <f t="shared" si="34"/>
        <v>31802253</v>
      </c>
      <c r="V348" s="11">
        <f t="shared" si="21"/>
        <v>0</v>
      </c>
      <c r="W348" s="28"/>
      <c r="X348" s="88"/>
      <c r="Y348" s="28"/>
      <c r="Z348" s="29"/>
    </row>
    <row r="349" spans="1:26" x14ac:dyDescent="0.2">
      <c r="A349" s="84" t="str">
        <f t="shared" ref="A349:A367" si="36">TEXT(B349,"ddd")</f>
        <v>Thu</v>
      </c>
      <c r="B349" s="40">
        <v>37175</v>
      </c>
      <c r="C349" s="8">
        <v>4020</v>
      </c>
      <c r="D349" s="7">
        <v>3075</v>
      </c>
      <c r="E349" s="13">
        <f t="shared" si="35"/>
        <v>7095</v>
      </c>
      <c r="F349" s="12">
        <v>500</v>
      </c>
      <c r="G349" s="93"/>
      <c r="H349" s="93"/>
      <c r="I349" s="7">
        <v>345.56400000000002</v>
      </c>
      <c r="J349" s="7">
        <v>350</v>
      </c>
      <c r="K349" s="7">
        <v>2750</v>
      </c>
      <c r="L349" s="7">
        <v>800</v>
      </c>
      <c r="M349" s="7">
        <v>1140</v>
      </c>
      <c r="N349" s="5">
        <v>900</v>
      </c>
      <c r="O349" s="5">
        <v>100</v>
      </c>
      <c r="P349" s="13">
        <f t="shared" si="32"/>
        <v>6885.5640000000003</v>
      </c>
      <c r="Q349" s="12">
        <v>209.43599999999969</v>
      </c>
      <c r="R349" s="7">
        <v>0</v>
      </c>
      <c r="S349" s="7">
        <f t="shared" si="30"/>
        <v>209.43599999999969</v>
      </c>
      <c r="T349" s="8">
        <f t="shared" si="33"/>
        <v>52342130</v>
      </c>
      <c r="U349" s="111">
        <f t="shared" si="34"/>
        <v>31802253</v>
      </c>
      <c r="V349" s="11">
        <f t="shared" si="21"/>
        <v>0</v>
      </c>
      <c r="W349" s="28"/>
      <c r="X349" s="88"/>
      <c r="Y349" s="28"/>
      <c r="Z349" s="29"/>
    </row>
    <row r="350" spans="1:26" x14ac:dyDescent="0.2">
      <c r="A350" s="84" t="str">
        <f t="shared" si="36"/>
        <v>Fri</v>
      </c>
      <c r="B350" s="40">
        <v>37176</v>
      </c>
      <c r="C350" s="8">
        <v>4020</v>
      </c>
      <c r="D350" s="7">
        <v>3075</v>
      </c>
      <c r="E350" s="13">
        <f t="shared" si="35"/>
        <v>7095</v>
      </c>
      <c r="F350" s="12">
        <v>525</v>
      </c>
      <c r="G350" s="93"/>
      <c r="H350" s="93"/>
      <c r="I350" s="7">
        <v>347.12200000000001</v>
      </c>
      <c r="J350" s="7">
        <v>350</v>
      </c>
      <c r="K350" s="7">
        <v>2750</v>
      </c>
      <c r="L350" s="7">
        <v>800</v>
      </c>
      <c r="M350" s="7">
        <v>1140</v>
      </c>
      <c r="N350" s="5">
        <v>900</v>
      </c>
      <c r="O350" s="5">
        <v>100</v>
      </c>
      <c r="P350" s="13">
        <f t="shared" si="32"/>
        <v>6912.1220000000003</v>
      </c>
      <c r="Q350" s="12">
        <v>182.8779999999997</v>
      </c>
      <c r="R350" s="7">
        <v>0</v>
      </c>
      <c r="S350" s="7">
        <f t="shared" si="30"/>
        <v>182.8779999999997</v>
      </c>
      <c r="T350" s="8">
        <f t="shared" si="33"/>
        <v>52525008</v>
      </c>
      <c r="U350" s="111">
        <f t="shared" si="34"/>
        <v>31802253</v>
      </c>
      <c r="V350" s="11">
        <f t="shared" si="21"/>
        <v>0</v>
      </c>
      <c r="W350" s="28"/>
      <c r="X350" s="88"/>
      <c r="Y350" s="28"/>
      <c r="Z350" s="29"/>
    </row>
    <row r="351" spans="1:26" x14ac:dyDescent="0.2">
      <c r="A351" s="84" t="str">
        <f t="shared" si="36"/>
        <v>Sat</v>
      </c>
      <c r="B351" s="40">
        <v>37177</v>
      </c>
      <c r="C351" s="8">
        <v>4020</v>
      </c>
      <c r="D351" s="7">
        <v>3075</v>
      </c>
      <c r="E351" s="13">
        <f t="shared" si="35"/>
        <v>7095</v>
      </c>
      <c r="F351" s="12">
        <v>525</v>
      </c>
      <c r="G351" s="93"/>
      <c r="H351" s="93"/>
      <c r="I351" s="7">
        <v>335.13499999999999</v>
      </c>
      <c r="J351" s="7">
        <v>350</v>
      </c>
      <c r="K351" s="7">
        <v>2750</v>
      </c>
      <c r="L351" s="7">
        <v>800</v>
      </c>
      <c r="M351" s="7">
        <v>1140</v>
      </c>
      <c r="N351" s="5">
        <v>900</v>
      </c>
      <c r="O351" s="5">
        <v>100</v>
      </c>
      <c r="P351" s="13">
        <f t="shared" si="32"/>
        <v>6900.1350000000002</v>
      </c>
      <c r="Q351" s="12">
        <v>194.86500000000001</v>
      </c>
      <c r="R351" s="7">
        <v>0</v>
      </c>
      <c r="S351" s="7">
        <f t="shared" si="30"/>
        <v>194.86500000000001</v>
      </c>
      <c r="T351" s="8">
        <f t="shared" si="33"/>
        <v>52719873</v>
      </c>
      <c r="U351" s="111">
        <f t="shared" si="34"/>
        <v>31802253</v>
      </c>
      <c r="V351" s="11">
        <f t="shared" si="21"/>
        <v>-2.2737367544323206E-13</v>
      </c>
      <c r="W351" s="28"/>
      <c r="X351" s="88"/>
      <c r="Y351" s="28"/>
      <c r="Z351" s="29"/>
    </row>
    <row r="352" spans="1:26" x14ac:dyDescent="0.2">
      <c r="A352" s="84" t="str">
        <f t="shared" si="36"/>
        <v>Sun</v>
      </c>
      <c r="B352" s="40">
        <v>37178</v>
      </c>
      <c r="C352" s="8">
        <v>4020</v>
      </c>
      <c r="D352" s="7">
        <v>3075</v>
      </c>
      <c r="E352" s="13">
        <f t="shared" si="35"/>
        <v>7095</v>
      </c>
      <c r="F352" s="12">
        <v>550</v>
      </c>
      <c r="G352" s="93"/>
      <c r="H352" s="93"/>
      <c r="I352" s="7">
        <v>336.60399999999998</v>
      </c>
      <c r="J352" s="7">
        <v>350</v>
      </c>
      <c r="K352" s="7">
        <v>2750</v>
      </c>
      <c r="L352" s="7">
        <v>800</v>
      </c>
      <c r="M352" s="7">
        <v>1140</v>
      </c>
      <c r="N352" s="5">
        <v>900</v>
      </c>
      <c r="O352" s="5">
        <v>100</v>
      </c>
      <c r="P352" s="13">
        <f t="shared" si="32"/>
        <v>6926.6040000000003</v>
      </c>
      <c r="Q352" s="12">
        <v>168.39599999999973</v>
      </c>
      <c r="R352" s="7">
        <v>0</v>
      </c>
      <c r="S352" s="7">
        <f t="shared" si="30"/>
        <v>168.39599999999973</v>
      </c>
      <c r="T352" s="8">
        <f t="shared" si="33"/>
        <v>52888269</v>
      </c>
      <c r="U352" s="111">
        <f t="shared" si="34"/>
        <v>31802253</v>
      </c>
      <c r="V352" s="11">
        <f t="shared" si="21"/>
        <v>0</v>
      </c>
      <c r="W352" s="28"/>
      <c r="X352" s="88"/>
      <c r="Y352" s="28"/>
      <c r="Z352" s="29"/>
    </row>
    <row r="353" spans="1:26" x14ac:dyDescent="0.2">
      <c r="A353" s="84" t="str">
        <f t="shared" si="36"/>
        <v>Mon</v>
      </c>
      <c r="B353" s="40">
        <v>37179</v>
      </c>
      <c r="C353" s="8">
        <v>4020</v>
      </c>
      <c r="D353" s="7">
        <v>3075</v>
      </c>
      <c r="E353" s="13">
        <f t="shared" si="35"/>
        <v>7095</v>
      </c>
      <c r="F353" s="12">
        <v>550</v>
      </c>
      <c r="G353" s="93"/>
      <c r="H353" s="93"/>
      <c r="I353" s="7">
        <v>355.78899999999999</v>
      </c>
      <c r="J353" s="7">
        <v>350</v>
      </c>
      <c r="K353" s="7">
        <v>2750</v>
      </c>
      <c r="L353" s="7">
        <v>800</v>
      </c>
      <c r="M353" s="7">
        <v>1140</v>
      </c>
      <c r="N353" s="5">
        <v>900</v>
      </c>
      <c r="O353" s="5">
        <v>85</v>
      </c>
      <c r="P353" s="13">
        <f t="shared" si="32"/>
        <v>6930.7889999999998</v>
      </c>
      <c r="Q353" s="12">
        <v>164.21100000000024</v>
      </c>
      <c r="R353" s="7">
        <v>0</v>
      </c>
      <c r="S353" s="7">
        <f t="shared" si="30"/>
        <v>164.21100000000024</v>
      </c>
      <c r="T353" s="8">
        <f t="shared" si="33"/>
        <v>53052480</v>
      </c>
      <c r="U353" s="111">
        <f t="shared" si="34"/>
        <v>31802253</v>
      </c>
      <c r="V353" s="11">
        <f t="shared" si="21"/>
        <v>0</v>
      </c>
      <c r="W353" s="28"/>
      <c r="X353" s="88"/>
      <c r="Y353" s="28"/>
      <c r="Z353" s="29"/>
    </row>
    <row r="354" spans="1:26" x14ac:dyDescent="0.2">
      <c r="A354" s="84" t="str">
        <f t="shared" si="36"/>
        <v>Tue</v>
      </c>
      <c r="B354" s="40">
        <v>37180</v>
      </c>
      <c r="C354" s="8">
        <v>4020</v>
      </c>
      <c r="D354" s="7">
        <v>3075</v>
      </c>
      <c r="E354" s="13">
        <f t="shared" si="35"/>
        <v>7095</v>
      </c>
      <c r="F354" s="12">
        <v>550</v>
      </c>
      <c r="G354" s="93"/>
      <c r="H354" s="93"/>
      <c r="I354" s="7">
        <v>361.512</v>
      </c>
      <c r="J354" s="7">
        <v>350</v>
      </c>
      <c r="K354" s="7">
        <v>2750</v>
      </c>
      <c r="L354" s="7">
        <v>800</v>
      </c>
      <c r="M354" s="7">
        <v>1100</v>
      </c>
      <c r="N354" s="5">
        <v>900</v>
      </c>
      <c r="O354" s="5">
        <v>85</v>
      </c>
      <c r="P354" s="13">
        <f t="shared" si="32"/>
        <v>6896.5119999999997</v>
      </c>
      <c r="Q354" s="12">
        <v>198.48800000000028</v>
      </c>
      <c r="R354" s="7">
        <v>0</v>
      </c>
      <c r="S354" s="7">
        <f t="shared" si="30"/>
        <v>198.48800000000028</v>
      </c>
      <c r="T354" s="8">
        <f t="shared" si="33"/>
        <v>53250968</v>
      </c>
      <c r="U354" s="111">
        <f t="shared" si="34"/>
        <v>31802253</v>
      </c>
      <c r="V354" s="11">
        <f t="shared" si="21"/>
        <v>0</v>
      </c>
      <c r="W354" s="28"/>
      <c r="X354" s="88"/>
      <c r="Y354" s="28"/>
      <c r="Z354" s="29"/>
    </row>
    <row r="355" spans="1:26" x14ac:dyDescent="0.2">
      <c r="A355" s="84" t="str">
        <f t="shared" si="36"/>
        <v>Wed</v>
      </c>
      <c r="B355" s="40">
        <v>37181</v>
      </c>
      <c r="C355" s="8">
        <v>4020</v>
      </c>
      <c r="D355" s="7">
        <v>3075</v>
      </c>
      <c r="E355" s="13">
        <f t="shared" si="35"/>
        <v>7095</v>
      </c>
      <c r="F355" s="12">
        <v>550</v>
      </c>
      <c r="G355" s="93"/>
      <c r="H355" s="93"/>
      <c r="I355" s="7">
        <v>362.85700000000003</v>
      </c>
      <c r="J355" s="7">
        <v>350</v>
      </c>
      <c r="K355" s="7">
        <v>2750</v>
      </c>
      <c r="L355" s="7">
        <v>800</v>
      </c>
      <c r="M355" s="7">
        <v>1100</v>
      </c>
      <c r="N355" s="5">
        <v>900</v>
      </c>
      <c r="O355" s="5">
        <v>85</v>
      </c>
      <c r="P355" s="13">
        <f t="shared" si="32"/>
        <v>6897.857</v>
      </c>
      <c r="Q355" s="12">
        <v>197.14300000000003</v>
      </c>
      <c r="R355" s="7">
        <v>0</v>
      </c>
      <c r="S355" s="7">
        <f t="shared" si="30"/>
        <v>197.14300000000003</v>
      </c>
      <c r="T355" s="8">
        <f t="shared" si="33"/>
        <v>53448111</v>
      </c>
      <c r="U355" s="111">
        <f t="shared" si="34"/>
        <v>31802253</v>
      </c>
      <c r="V355" s="11">
        <f t="shared" si="21"/>
        <v>0</v>
      </c>
      <c r="W355" s="28"/>
      <c r="X355" s="88"/>
      <c r="Y355" s="28"/>
      <c r="Z355" s="29"/>
    </row>
    <row r="356" spans="1:26" x14ac:dyDescent="0.2">
      <c r="A356" s="84" t="str">
        <f t="shared" si="36"/>
        <v>Thu</v>
      </c>
      <c r="B356" s="40">
        <v>37182</v>
      </c>
      <c r="C356" s="8">
        <v>4020</v>
      </c>
      <c r="D356" s="7">
        <v>3075</v>
      </c>
      <c r="E356" s="13">
        <f t="shared" si="35"/>
        <v>7095</v>
      </c>
      <c r="F356" s="12">
        <v>575</v>
      </c>
      <c r="G356" s="93"/>
      <c r="H356" s="93"/>
      <c r="I356" s="7">
        <v>368.58300000000003</v>
      </c>
      <c r="J356" s="7">
        <v>350</v>
      </c>
      <c r="K356" s="7">
        <v>2750</v>
      </c>
      <c r="L356" s="7">
        <v>800</v>
      </c>
      <c r="M356" s="7">
        <v>1100</v>
      </c>
      <c r="N356" s="5">
        <v>900</v>
      </c>
      <c r="O356" s="5">
        <v>85</v>
      </c>
      <c r="P356" s="13">
        <f t="shared" si="32"/>
        <v>6928.5830000000005</v>
      </c>
      <c r="Q356" s="12">
        <v>166.41699999999946</v>
      </c>
      <c r="R356" s="7">
        <v>0</v>
      </c>
      <c r="S356" s="7">
        <f t="shared" si="30"/>
        <v>166.41699999999946</v>
      </c>
      <c r="T356" s="8">
        <f t="shared" si="33"/>
        <v>53614528</v>
      </c>
      <c r="U356" s="111">
        <f t="shared" si="34"/>
        <v>31802253</v>
      </c>
      <c r="V356" s="11">
        <f t="shared" ref="V356:V369" si="37">+E356-P356-S356</f>
        <v>0</v>
      </c>
      <c r="W356" s="28"/>
      <c r="X356" s="88"/>
      <c r="Y356" s="28"/>
      <c r="Z356" s="29"/>
    </row>
    <row r="357" spans="1:26" x14ac:dyDescent="0.2">
      <c r="A357" s="84" t="str">
        <f t="shared" si="36"/>
        <v>Fri</v>
      </c>
      <c r="B357" s="40">
        <v>37183</v>
      </c>
      <c r="C357" s="8">
        <v>4020</v>
      </c>
      <c r="D357" s="7">
        <v>3075</v>
      </c>
      <c r="E357" s="13">
        <f t="shared" si="35"/>
        <v>7095</v>
      </c>
      <c r="F357" s="12">
        <v>575</v>
      </c>
      <c r="G357" s="93"/>
      <c r="H357" s="93"/>
      <c r="I357" s="7">
        <v>369.851</v>
      </c>
      <c r="J357" s="7">
        <v>350</v>
      </c>
      <c r="K357" s="7">
        <v>2750</v>
      </c>
      <c r="L357" s="7">
        <v>800</v>
      </c>
      <c r="M357" s="7">
        <v>1100</v>
      </c>
      <c r="N357" s="5">
        <v>900</v>
      </c>
      <c r="O357" s="5">
        <v>85</v>
      </c>
      <c r="P357" s="13">
        <f t="shared" si="32"/>
        <v>6929.8510000000006</v>
      </c>
      <c r="Q357" s="12">
        <v>165.14899999999943</v>
      </c>
      <c r="R357" s="7">
        <v>0</v>
      </c>
      <c r="S357" s="7">
        <f t="shared" si="30"/>
        <v>165.14899999999943</v>
      </c>
      <c r="T357" s="8">
        <f t="shared" si="33"/>
        <v>53779677</v>
      </c>
      <c r="U357" s="111">
        <f t="shared" si="34"/>
        <v>31802253</v>
      </c>
      <c r="V357" s="11">
        <f t="shared" si="37"/>
        <v>0</v>
      </c>
      <c r="W357" s="28"/>
      <c r="X357" s="88"/>
      <c r="Y357" s="28"/>
      <c r="Z357" s="29"/>
    </row>
    <row r="358" spans="1:26" x14ac:dyDescent="0.2">
      <c r="A358" s="84" t="str">
        <f t="shared" si="36"/>
        <v>Sat</v>
      </c>
      <c r="B358" s="40">
        <v>37184</v>
      </c>
      <c r="C358" s="8">
        <v>4020</v>
      </c>
      <c r="D358" s="7">
        <v>3075</v>
      </c>
      <c r="E358" s="13">
        <f t="shared" si="35"/>
        <v>7095</v>
      </c>
      <c r="F358" s="12">
        <v>575</v>
      </c>
      <c r="G358" s="93"/>
      <c r="H358" s="93"/>
      <c r="I358" s="7">
        <v>353.32400000000001</v>
      </c>
      <c r="J358" s="7">
        <v>350</v>
      </c>
      <c r="K358" s="7">
        <v>2750</v>
      </c>
      <c r="L358" s="7">
        <v>800</v>
      </c>
      <c r="M358" s="7">
        <v>1100</v>
      </c>
      <c r="N358" s="5">
        <v>900</v>
      </c>
      <c r="O358" s="5">
        <v>85</v>
      </c>
      <c r="P358" s="13">
        <f t="shared" si="32"/>
        <v>6913.3240000000005</v>
      </c>
      <c r="Q358" s="12">
        <v>181.67599999999948</v>
      </c>
      <c r="R358" s="7">
        <v>0</v>
      </c>
      <c r="S358" s="7">
        <f t="shared" si="30"/>
        <v>181.67599999999948</v>
      </c>
      <c r="T358" s="8">
        <f t="shared" si="33"/>
        <v>53961353</v>
      </c>
      <c r="U358" s="111">
        <f t="shared" si="34"/>
        <v>31802253</v>
      </c>
      <c r="V358" s="11">
        <f t="shared" si="37"/>
        <v>0</v>
      </c>
      <c r="W358" s="28"/>
      <c r="X358" s="88"/>
      <c r="Y358" s="28"/>
      <c r="Z358" s="29"/>
    </row>
    <row r="359" spans="1:26" x14ac:dyDescent="0.2">
      <c r="A359" s="84" t="str">
        <f t="shared" si="36"/>
        <v>Sun</v>
      </c>
      <c r="B359" s="40">
        <v>37185</v>
      </c>
      <c r="C359" s="8">
        <v>4020</v>
      </c>
      <c r="D359" s="7">
        <v>3075</v>
      </c>
      <c r="E359" s="13">
        <f t="shared" si="35"/>
        <v>7095</v>
      </c>
      <c r="F359" s="12">
        <v>600</v>
      </c>
      <c r="G359" s="93"/>
      <c r="H359" s="93"/>
      <c r="I359" s="7">
        <v>359.02600000000001</v>
      </c>
      <c r="J359" s="7">
        <v>350</v>
      </c>
      <c r="K359" s="7">
        <v>2750</v>
      </c>
      <c r="L359" s="7">
        <v>800</v>
      </c>
      <c r="M359" s="7">
        <v>1100</v>
      </c>
      <c r="N359" s="5">
        <v>900</v>
      </c>
      <c r="O359" s="5">
        <v>85</v>
      </c>
      <c r="P359" s="13">
        <f t="shared" si="32"/>
        <v>6944.0259999999998</v>
      </c>
      <c r="Q359" s="12">
        <v>150.97400000000016</v>
      </c>
      <c r="R359" s="7">
        <v>0</v>
      </c>
      <c r="S359" s="7">
        <f t="shared" si="30"/>
        <v>150.97400000000016</v>
      </c>
      <c r="T359" s="8">
        <f t="shared" si="33"/>
        <v>54112327</v>
      </c>
      <c r="U359" s="111">
        <f t="shared" si="34"/>
        <v>31802253</v>
      </c>
      <c r="V359" s="11">
        <f t="shared" si="37"/>
        <v>0</v>
      </c>
      <c r="W359" s="28"/>
      <c r="X359" s="88"/>
      <c r="Y359" s="28"/>
      <c r="Z359" s="29"/>
    </row>
    <row r="360" spans="1:26" x14ac:dyDescent="0.2">
      <c r="A360" s="84" t="str">
        <f t="shared" si="36"/>
        <v>Mon</v>
      </c>
      <c r="B360" s="40">
        <v>37186</v>
      </c>
      <c r="C360" s="8">
        <v>4020</v>
      </c>
      <c r="D360" s="7">
        <v>3075</v>
      </c>
      <c r="E360" s="13">
        <f t="shared" si="35"/>
        <v>7095</v>
      </c>
      <c r="F360" s="12">
        <v>600</v>
      </c>
      <c r="G360" s="93"/>
      <c r="H360" s="93"/>
      <c r="I360" s="7">
        <v>377.94499999999999</v>
      </c>
      <c r="J360" s="7">
        <v>350</v>
      </c>
      <c r="K360" s="7">
        <v>2750</v>
      </c>
      <c r="L360" s="7">
        <v>800</v>
      </c>
      <c r="M360" s="7">
        <v>1100</v>
      </c>
      <c r="N360" s="5">
        <v>900</v>
      </c>
      <c r="O360" s="5">
        <v>85</v>
      </c>
      <c r="P360" s="13">
        <f t="shared" si="32"/>
        <v>6962.9449999999997</v>
      </c>
      <c r="Q360" s="12">
        <v>132.05500000000001</v>
      </c>
      <c r="R360" s="7">
        <v>0</v>
      </c>
      <c r="S360" s="7">
        <f t="shared" si="30"/>
        <v>132.05500000000001</v>
      </c>
      <c r="T360" s="8">
        <f t="shared" si="33"/>
        <v>54244382</v>
      </c>
      <c r="U360" s="111">
        <f t="shared" si="34"/>
        <v>31802253</v>
      </c>
      <c r="V360" s="11">
        <f t="shared" si="37"/>
        <v>2.8421709430404007E-13</v>
      </c>
      <c r="W360" s="28"/>
      <c r="X360" s="88"/>
      <c r="Y360" s="28"/>
      <c r="Z360" s="29"/>
    </row>
    <row r="361" spans="1:26" x14ac:dyDescent="0.2">
      <c r="A361" s="84" t="str">
        <f t="shared" si="36"/>
        <v>Tue</v>
      </c>
      <c r="B361" s="40">
        <v>37187</v>
      </c>
      <c r="C361" s="8">
        <v>4020</v>
      </c>
      <c r="D361" s="7">
        <v>3075</v>
      </c>
      <c r="E361" s="13">
        <f t="shared" si="35"/>
        <v>7095</v>
      </c>
      <c r="F361" s="12">
        <v>650</v>
      </c>
      <c r="G361" s="93"/>
      <c r="H361" s="93"/>
      <c r="I361" s="7">
        <v>383.66800000000001</v>
      </c>
      <c r="J361" s="7">
        <v>350</v>
      </c>
      <c r="K361" s="7">
        <v>2750</v>
      </c>
      <c r="L361" s="7">
        <v>800</v>
      </c>
      <c r="M361" s="7">
        <v>1100</v>
      </c>
      <c r="N361" s="5">
        <v>900</v>
      </c>
      <c r="O361" s="5">
        <v>85</v>
      </c>
      <c r="P361" s="13">
        <f t="shared" si="32"/>
        <v>7018.6679999999997</v>
      </c>
      <c r="Q361" s="12">
        <v>76.332000000000335</v>
      </c>
      <c r="R361" s="7">
        <v>0</v>
      </c>
      <c r="S361" s="7">
        <f t="shared" si="30"/>
        <v>76.332000000000335</v>
      </c>
      <c r="T361" s="8">
        <f t="shared" si="33"/>
        <v>54320714</v>
      </c>
      <c r="U361" s="111">
        <f t="shared" si="34"/>
        <v>31802253</v>
      </c>
      <c r="V361" s="11">
        <f t="shared" si="37"/>
        <v>0</v>
      </c>
      <c r="W361" s="28"/>
      <c r="X361" s="88"/>
      <c r="Y361" s="28"/>
      <c r="Z361" s="29"/>
    </row>
    <row r="362" spans="1:26" x14ac:dyDescent="0.2">
      <c r="A362" s="84" t="str">
        <f t="shared" si="36"/>
        <v>Wed</v>
      </c>
      <c r="B362" s="40">
        <v>37188</v>
      </c>
      <c r="C362" s="8">
        <v>4020</v>
      </c>
      <c r="D362" s="7">
        <v>3075</v>
      </c>
      <c r="E362" s="13">
        <f t="shared" si="35"/>
        <v>7095</v>
      </c>
      <c r="F362" s="12">
        <v>650</v>
      </c>
      <c r="G362" s="93"/>
      <c r="H362" s="93"/>
      <c r="I362" s="7">
        <v>384.76299999999998</v>
      </c>
      <c r="J362" s="7">
        <v>350</v>
      </c>
      <c r="K362" s="7">
        <v>2750</v>
      </c>
      <c r="L362" s="7">
        <v>800</v>
      </c>
      <c r="M362" s="7">
        <v>1100</v>
      </c>
      <c r="N362" s="5">
        <v>900</v>
      </c>
      <c r="O362" s="5">
        <v>85</v>
      </c>
      <c r="P362" s="13">
        <f t="shared" si="32"/>
        <v>7019.7629999999999</v>
      </c>
      <c r="Q362" s="12">
        <v>75.23700000000008</v>
      </c>
      <c r="R362" s="7">
        <v>0</v>
      </c>
      <c r="S362" s="7">
        <f t="shared" si="30"/>
        <v>75.23700000000008</v>
      </c>
      <c r="T362" s="8">
        <f t="shared" si="33"/>
        <v>54395951</v>
      </c>
      <c r="U362" s="111">
        <f t="shared" si="34"/>
        <v>31802253</v>
      </c>
      <c r="V362" s="11">
        <f t="shared" si="37"/>
        <v>0</v>
      </c>
      <c r="W362" s="28"/>
      <c r="X362" s="88"/>
      <c r="Y362" s="28"/>
      <c r="Z362" s="29"/>
    </row>
    <row r="363" spans="1:26" x14ac:dyDescent="0.2">
      <c r="A363" s="84" t="str">
        <f t="shared" si="36"/>
        <v>Thu</v>
      </c>
      <c r="B363" s="40">
        <v>37189</v>
      </c>
      <c r="C363" s="8">
        <v>4020</v>
      </c>
      <c r="D363" s="7">
        <v>3075</v>
      </c>
      <c r="E363" s="13">
        <f t="shared" si="35"/>
        <v>7095</v>
      </c>
      <c r="F363" s="12">
        <v>650</v>
      </c>
      <c r="G363" s="93"/>
      <c r="H363" s="93"/>
      <c r="I363" s="7">
        <v>385.82499999999999</v>
      </c>
      <c r="J363" s="7">
        <v>350</v>
      </c>
      <c r="K363" s="7">
        <v>2750</v>
      </c>
      <c r="L363" s="7">
        <v>800</v>
      </c>
      <c r="M363" s="7">
        <v>1100</v>
      </c>
      <c r="N363" s="5">
        <v>900</v>
      </c>
      <c r="O363" s="5">
        <v>85</v>
      </c>
      <c r="P363" s="13">
        <f t="shared" si="32"/>
        <v>7020.8249999999998</v>
      </c>
      <c r="Q363" s="12">
        <v>74.175000000000182</v>
      </c>
      <c r="R363" s="7">
        <v>0</v>
      </c>
      <c r="S363" s="7">
        <f t="shared" si="30"/>
        <v>74.175000000000182</v>
      </c>
      <c r="T363" s="8">
        <f t="shared" si="33"/>
        <v>54470126</v>
      </c>
      <c r="U363" s="111">
        <f t="shared" si="34"/>
        <v>31802253</v>
      </c>
      <c r="V363" s="11">
        <f t="shared" si="37"/>
        <v>0</v>
      </c>
      <c r="W363" s="28"/>
      <c r="X363" s="88"/>
      <c r="Y363" s="28"/>
      <c r="Z363" s="29"/>
    </row>
    <row r="364" spans="1:26" x14ac:dyDescent="0.2">
      <c r="A364" s="84" t="str">
        <f t="shared" si="36"/>
        <v>Fri</v>
      </c>
      <c r="B364" s="40">
        <v>37190</v>
      </c>
      <c r="C364" s="8">
        <v>4020</v>
      </c>
      <c r="D364" s="7">
        <v>3075</v>
      </c>
      <c r="E364" s="13">
        <f t="shared" si="35"/>
        <v>7095</v>
      </c>
      <c r="F364" s="12">
        <v>675</v>
      </c>
      <c r="G364" s="93"/>
      <c r="H364" s="93"/>
      <c r="I364" s="7">
        <v>391.54599999999999</v>
      </c>
      <c r="J364" s="7">
        <v>350</v>
      </c>
      <c r="K364" s="7">
        <v>2750</v>
      </c>
      <c r="L364" s="7">
        <v>800</v>
      </c>
      <c r="M364" s="7">
        <v>1100</v>
      </c>
      <c r="N364" s="5">
        <v>900</v>
      </c>
      <c r="O364" s="5">
        <v>85</v>
      </c>
      <c r="P364" s="13">
        <f t="shared" si="32"/>
        <v>7051.5460000000003</v>
      </c>
      <c r="Q364" s="12">
        <v>43.453999999999724</v>
      </c>
      <c r="R364" s="7">
        <v>0</v>
      </c>
      <c r="S364" s="7">
        <f t="shared" si="30"/>
        <v>43.453999999999724</v>
      </c>
      <c r="T364" s="8">
        <f t="shared" si="33"/>
        <v>54513580</v>
      </c>
      <c r="U364" s="111">
        <f t="shared" si="34"/>
        <v>31802253</v>
      </c>
      <c r="V364" s="11">
        <f t="shared" si="37"/>
        <v>0</v>
      </c>
      <c r="W364" s="28"/>
      <c r="X364" s="88"/>
      <c r="Y364" s="28"/>
      <c r="Z364" s="29"/>
    </row>
    <row r="365" spans="1:26" x14ac:dyDescent="0.2">
      <c r="A365" s="84" t="str">
        <f t="shared" si="36"/>
        <v>Sat</v>
      </c>
      <c r="B365" s="40">
        <v>37191</v>
      </c>
      <c r="C365" s="8">
        <v>4020</v>
      </c>
      <c r="D365" s="7">
        <v>3075</v>
      </c>
      <c r="E365" s="13">
        <f t="shared" si="35"/>
        <v>7095</v>
      </c>
      <c r="F365" s="12">
        <v>675</v>
      </c>
      <c r="G365" s="93"/>
      <c r="H365" s="93"/>
      <c r="I365" s="7">
        <v>374.79</v>
      </c>
      <c r="J365" s="7">
        <v>350</v>
      </c>
      <c r="K365" s="7">
        <v>2750</v>
      </c>
      <c r="L365" s="7">
        <v>800</v>
      </c>
      <c r="M365" s="7">
        <v>1100</v>
      </c>
      <c r="N365" s="5">
        <v>900</v>
      </c>
      <c r="O365" s="5">
        <v>85</v>
      </c>
      <c r="P365" s="13">
        <f t="shared" si="32"/>
        <v>7034.79</v>
      </c>
      <c r="Q365" s="12">
        <v>60.21</v>
      </c>
      <c r="R365" s="7">
        <v>0</v>
      </c>
      <c r="S365" s="7">
        <f t="shared" si="30"/>
        <v>60.21</v>
      </c>
      <c r="T365" s="8">
        <f t="shared" si="33"/>
        <v>54573790</v>
      </c>
      <c r="U365" s="111">
        <f t="shared" si="34"/>
        <v>31802253</v>
      </c>
      <c r="V365" s="11">
        <f t="shared" si="37"/>
        <v>0</v>
      </c>
      <c r="W365" s="28"/>
      <c r="X365" s="88"/>
      <c r="Y365" s="28"/>
      <c r="Z365" s="29"/>
    </row>
    <row r="366" spans="1:26" x14ac:dyDescent="0.2">
      <c r="A366" s="84" t="str">
        <f t="shared" si="36"/>
        <v>Sun</v>
      </c>
      <c r="B366" s="40">
        <v>37192</v>
      </c>
      <c r="C366" s="8">
        <v>4020</v>
      </c>
      <c r="D366" s="7">
        <v>3075</v>
      </c>
      <c r="E366" s="13">
        <f t="shared" si="35"/>
        <v>7095</v>
      </c>
      <c r="F366" s="12">
        <v>675</v>
      </c>
      <c r="G366" s="93"/>
      <c r="H366" s="93"/>
      <c r="I366" s="7">
        <v>380.548</v>
      </c>
      <c r="J366" s="7">
        <v>350</v>
      </c>
      <c r="K366" s="7">
        <v>2750</v>
      </c>
      <c r="L366" s="7">
        <v>800</v>
      </c>
      <c r="M366" s="7">
        <v>1100</v>
      </c>
      <c r="N366" s="5">
        <v>900</v>
      </c>
      <c r="O366" s="5">
        <v>85</v>
      </c>
      <c r="P366" s="13">
        <f t="shared" si="32"/>
        <v>7040.5479999999998</v>
      </c>
      <c r="Q366" s="12">
        <v>54.452000000000226</v>
      </c>
      <c r="R366" s="7">
        <v>0</v>
      </c>
      <c r="S366" s="7">
        <f t="shared" si="30"/>
        <v>54.452000000000226</v>
      </c>
      <c r="T366" s="8">
        <f t="shared" si="33"/>
        <v>54628242</v>
      </c>
      <c r="U366" s="111">
        <f t="shared" si="34"/>
        <v>31802253</v>
      </c>
      <c r="V366" s="11">
        <f t="shared" si="37"/>
        <v>0</v>
      </c>
      <c r="W366" s="28"/>
      <c r="X366" s="88"/>
      <c r="Y366" s="28"/>
      <c r="Z366" s="29"/>
    </row>
    <row r="367" spans="1:26" x14ac:dyDescent="0.2">
      <c r="A367" s="84" t="str">
        <f t="shared" si="36"/>
        <v>Mon</v>
      </c>
      <c r="B367" s="40">
        <v>37193</v>
      </c>
      <c r="C367" s="8">
        <v>4020</v>
      </c>
      <c r="D367" s="7">
        <v>3075</v>
      </c>
      <c r="E367" s="13">
        <f t="shared" si="35"/>
        <v>7095</v>
      </c>
      <c r="F367" s="12">
        <v>700</v>
      </c>
      <c r="G367" s="93"/>
      <c r="H367" s="93"/>
      <c r="I367" s="7">
        <v>399.25099999999998</v>
      </c>
      <c r="J367" s="7">
        <v>350</v>
      </c>
      <c r="K367" s="7">
        <v>2750</v>
      </c>
      <c r="L367" s="7">
        <v>800</v>
      </c>
      <c r="M367" s="7">
        <v>1100</v>
      </c>
      <c r="N367" s="5">
        <v>900</v>
      </c>
      <c r="O367" s="5">
        <v>85</v>
      </c>
      <c r="P367" s="13">
        <f t="shared" si="32"/>
        <v>7084.2510000000002</v>
      </c>
      <c r="Q367" s="12">
        <v>11</v>
      </c>
      <c r="R367" s="7">
        <v>0</v>
      </c>
      <c r="S367" s="7">
        <f t="shared" si="30"/>
        <v>11</v>
      </c>
      <c r="T367" s="8">
        <f t="shared" si="33"/>
        <v>54639242</v>
      </c>
      <c r="U367" s="111">
        <f t="shared" si="34"/>
        <v>31802253</v>
      </c>
      <c r="V367" s="11">
        <f t="shared" si="37"/>
        <v>-0.25100000000020373</v>
      </c>
      <c r="W367" s="28"/>
      <c r="X367" s="88"/>
      <c r="Y367" s="28"/>
      <c r="Z367" s="29"/>
    </row>
    <row r="368" spans="1:26" x14ac:dyDescent="0.2">
      <c r="A368" s="84" t="str">
        <f>TEXT(B368,"ddd")</f>
        <v>Tue</v>
      </c>
      <c r="B368" s="40">
        <v>37194</v>
      </c>
      <c r="C368" s="8">
        <v>4020</v>
      </c>
      <c r="D368" s="7">
        <v>3075</v>
      </c>
      <c r="E368" s="13">
        <f t="shared" si="35"/>
        <v>7095</v>
      </c>
      <c r="F368" s="12">
        <v>700</v>
      </c>
      <c r="G368" s="93"/>
      <c r="H368" s="93"/>
      <c r="I368" s="7">
        <v>400.16800000000001</v>
      </c>
      <c r="J368" s="7">
        <v>350</v>
      </c>
      <c r="K368" s="7">
        <v>2750</v>
      </c>
      <c r="L368" s="7">
        <v>800</v>
      </c>
      <c r="M368" s="7">
        <v>1100</v>
      </c>
      <c r="N368" s="5">
        <v>900</v>
      </c>
      <c r="O368" s="5">
        <v>85</v>
      </c>
      <c r="P368" s="13">
        <f t="shared" si="32"/>
        <v>7085.1679999999997</v>
      </c>
      <c r="Q368" s="12">
        <v>10</v>
      </c>
      <c r="R368" s="7">
        <v>0</v>
      </c>
      <c r="S368" s="7">
        <f t="shared" si="30"/>
        <v>10</v>
      </c>
      <c r="T368" s="8">
        <f t="shared" si="33"/>
        <v>54649242</v>
      </c>
      <c r="U368" s="111">
        <f t="shared" si="34"/>
        <v>31802253</v>
      </c>
      <c r="V368" s="11">
        <f t="shared" si="37"/>
        <v>-0.16799999999966531</v>
      </c>
      <c r="W368" s="28"/>
      <c r="X368" s="88"/>
      <c r="Y368" s="28"/>
      <c r="Z368" s="29"/>
    </row>
    <row r="369" spans="1:26" ht="10.8" thickBot="1" x14ac:dyDescent="0.25">
      <c r="A369" s="85" t="str">
        <f>TEXT(B369,"ddd")</f>
        <v>Wed</v>
      </c>
      <c r="B369" s="41">
        <v>37195</v>
      </c>
      <c r="C369" s="42">
        <v>4020</v>
      </c>
      <c r="D369" s="43">
        <v>3075</v>
      </c>
      <c r="E369" s="46">
        <f t="shared" si="35"/>
        <v>7095</v>
      </c>
      <c r="F369" s="45">
        <v>700</v>
      </c>
      <c r="G369" s="43"/>
      <c r="H369" s="43"/>
      <c r="I369" s="43">
        <v>405.94499999999999</v>
      </c>
      <c r="J369" s="43">
        <v>350</v>
      </c>
      <c r="K369" s="43">
        <v>2750</v>
      </c>
      <c r="L369" s="43">
        <v>800</v>
      </c>
      <c r="M369" s="43">
        <v>1100</v>
      </c>
      <c r="N369" s="56">
        <v>900</v>
      </c>
      <c r="O369" s="24">
        <v>85</v>
      </c>
      <c r="P369" s="46">
        <f t="shared" si="32"/>
        <v>7090.9449999999997</v>
      </c>
      <c r="Q369" s="45">
        <v>4</v>
      </c>
      <c r="R369" s="43">
        <v>0</v>
      </c>
      <c r="S369" s="44">
        <f t="shared" si="30"/>
        <v>4</v>
      </c>
      <c r="T369" s="42">
        <f t="shared" si="33"/>
        <v>54653242</v>
      </c>
      <c r="U369" s="118">
        <f t="shared" si="34"/>
        <v>31802253</v>
      </c>
      <c r="V369" s="47">
        <f t="shared" si="37"/>
        <v>5.5000000000291038E-2</v>
      </c>
      <c r="W369" s="4"/>
      <c r="X369" s="89"/>
      <c r="Y369" s="4"/>
      <c r="Z369" s="31"/>
    </row>
    <row r="370" spans="1:26" x14ac:dyDescent="0.2">
      <c r="B370" s="14">
        <v>3</v>
      </c>
    </row>
    <row r="371" spans="1:26" ht="13.2" x14ac:dyDescent="0.25">
      <c r="A371"/>
      <c r="B371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  <c r="T371"/>
    </row>
    <row r="372" spans="1:26" ht="13.2" x14ac:dyDescent="0.25">
      <c r="A372"/>
      <c r="B372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  <c r="T372"/>
    </row>
    <row r="373" spans="1:26" ht="13.2" x14ac:dyDescent="0.25">
      <c r="A373"/>
      <c r="B373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  <c r="T373"/>
    </row>
    <row r="374" spans="1:26" ht="13.2" x14ac:dyDescent="0.25">
      <c r="A374"/>
      <c r="B374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  <c r="T374"/>
    </row>
    <row r="375" spans="1:26" ht="13.2" x14ac:dyDescent="0.25">
      <c r="A375"/>
      <c r="B375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  <c r="T375"/>
    </row>
    <row r="376" spans="1:26" ht="13.2" x14ac:dyDescent="0.25">
      <c r="A376"/>
      <c r="B376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  <c r="T376"/>
    </row>
    <row r="377" spans="1:26" ht="13.2" x14ac:dyDescent="0.25">
      <c r="A377"/>
      <c r="B377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  <c r="T377"/>
    </row>
    <row r="378" spans="1:26" ht="13.2" x14ac:dyDescent="0.25">
      <c r="A378"/>
      <c r="B378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  <c r="T378"/>
    </row>
  </sheetData>
  <mergeCells count="22">
    <mergeCell ref="Q2:U2"/>
    <mergeCell ref="W2:Z2"/>
    <mergeCell ref="C3:C4"/>
    <mergeCell ref="D3:D4"/>
    <mergeCell ref="E3:E4"/>
    <mergeCell ref="F3:F4"/>
    <mergeCell ref="C2:E2"/>
    <mergeCell ref="F2:P2"/>
    <mergeCell ref="M3:M4"/>
    <mergeCell ref="N3:N4"/>
    <mergeCell ref="O3:O4"/>
    <mergeCell ref="P3:P4"/>
    <mergeCell ref="I3:I4"/>
    <mergeCell ref="J3:J4"/>
    <mergeCell ref="K3:K4"/>
    <mergeCell ref="L3:L4"/>
    <mergeCell ref="U3:U4"/>
    <mergeCell ref="V3:V4"/>
    <mergeCell ref="Q3:Q4"/>
    <mergeCell ref="R3:R4"/>
    <mergeCell ref="S3:S4"/>
    <mergeCell ref="T3:T4"/>
  </mergeCells>
  <phoneticPr fontId="0" type="noConversion"/>
  <pageMargins left="0.2" right="0.23" top="0.17" bottom="0.2" header="0.17" footer="0.2"/>
  <pageSetup paperSize="5" scale="82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78"/>
  <sheetViews>
    <sheetView workbookViewId="0">
      <pane xSplit="2" ySplit="277" topLeftCell="C310" activePane="bottomRight" state="frozen"/>
      <selection pane="topRight" activeCell="C1" sqref="C1"/>
      <selection pane="bottomLeft" activeCell="A278" sqref="A278"/>
      <selection pane="bottomRight" activeCell="F330" sqref="F330"/>
    </sheetView>
  </sheetViews>
  <sheetFormatPr defaultColWidth="14.6640625" defaultRowHeight="10.199999999999999" x14ac:dyDescent="0.2"/>
  <cols>
    <col min="1" max="1" width="9.109375" style="1" customWidth="1"/>
    <col min="2" max="2" width="8.6640625" style="2" bestFit="1" customWidth="1"/>
    <col min="3" max="3" width="10.44140625" style="1" customWidth="1"/>
    <col min="4" max="4" width="11.109375" style="1" bestFit="1" customWidth="1"/>
    <col min="5" max="5" width="10.5546875" style="1" bestFit="1" customWidth="1"/>
    <col min="6" max="6" width="9.109375" style="1" customWidth="1"/>
    <col min="7" max="8" width="0" style="1" hidden="1" customWidth="1"/>
    <col min="9" max="9" width="8.6640625" style="1" customWidth="1"/>
    <col min="10" max="10" width="9.5546875" style="1" bestFit="1" customWidth="1"/>
    <col min="11" max="11" width="11.109375" style="1" customWidth="1"/>
    <col min="12" max="12" width="7.5546875" style="1" customWidth="1"/>
    <col min="13" max="13" width="7.44140625" style="1" customWidth="1"/>
    <col min="14" max="14" width="7.109375" style="1" customWidth="1"/>
    <col min="15" max="15" width="8" style="1" bestFit="1" customWidth="1"/>
    <col min="16" max="16" width="10.109375" style="1" customWidth="1"/>
    <col min="17" max="17" width="6.5546875" style="1" customWidth="1"/>
    <col min="18" max="18" width="10" style="1" customWidth="1"/>
    <col min="19" max="19" width="9.44140625" style="1" customWidth="1"/>
    <col min="20" max="20" width="10.6640625" style="1" bestFit="1" customWidth="1"/>
    <col min="21" max="21" width="13.44140625" style="1" customWidth="1"/>
    <col min="22" max="22" width="6.88671875" style="1" customWidth="1"/>
    <col min="23" max="23" width="7.5546875" style="1" bestFit="1" customWidth="1"/>
    <col min="24" max="24" width="5.5546875" style="1" customWidth="1"/>
    <col min="25" max="25" width="5.88671875" style="1" customWidth="1"/>
    <col min="26" max="26" width="7.5546875" style="1" bestFit="1" customWidth="1"/>
    <col min="27" max="16384" width="14.6640625" style="1"/>
  </cols>
  <sheetData>
    <row r="1" spans="1:26" ht="10.8" thickBot="1" x14ac:dyDescent="0.25">
      <c r="C1" s="3"/>
      <c r="F1" s="38"/>
      <c r="G1" s="38"/>
      <c r="H1" s="38"/>
      <c r="I1" s="38"/>
      <c r="J1" s="28"/>
      <c r="K1" s="28"/>
      <c r="L1" s="28"/>
      <c r="M1" s="28"/>
      <c r="N1" s="28"/>
      <c r="O1" s="28"/>
      <c r="P1" s="28"/>
      <c r="T1" s="35">
        <v>45071585</v>
      </c>
      <c r="U1" s="35">
        <v>32500000</v>
      </c>
    </row>
    <row r="2" spans="1:26" ht="12.75" customHeight="1" x14ac:dyDescent="0.2">
      <c r="A2" s="10"/>
      <c r="B2" s="39"/>
      <c r="C2" s="142" t="s">
        <v>0</v>
      </c>
      <c r="D2" s="143"/>
      <c r="E2" s="185"/>
      <c r="F2" s="186" t="s">
        <v>1</v>
      </c>
      <c r="G2" s="146"/>
      <c r="H2" s="146"/>
      <c r="I2" s="146"/>
      <c r="J2" s="146"/>
      <c r="K2" s="146"/>
      <c r="L2" s="146"/>
      <c r="M2" s="146"/>
      <c r="N2" s="146"/>
      <c r="O2" s="146"/>
      <c r="P2" s="187"/>
      <c r="Q2" s="188" t="s">
        <v>2</v>
      </c>
      <c r="R2" s="171"/>
      <c r="S2" s="171"/>
      <c r="T2" s="171"/>
      <c r="U2" s="172"/>
      <c r="V2" s="79"/>
      <c r="W2" s="174" t="s">
        <v>46</v>
      </c>
      <c r="X2" s="174"/>
      <c r="Y2" s="174"/>
      <c r="Z2" s="175"/>
    </row>
    <row r="3" spans="1:26" ht="12.75" customHeight="1" x14ac:dyDescent="0.2">
      <c r="A3" s="10"/>
      <c r="B3" s="60" t="s">
        <v>5</v>
      </c>
      <c r="C3" s="148" t="s">
        <v>6</v>
      </c>
      <c r="D3" s="150" t="s">
        <v>36</v>
      </c>
      <c r="E3" s="183" t="s">
        <v>7</v>
      </c>
      <c r="F3" s="156" t="s">
        <v>8</v>
      </c>
      <c r="G3" s="91" t="s">
        <v>48</v>
      </c>
      <c r="H3" s="91" t="s">
        <v>50</v>
      </c>
      <c r="I3" s="140" t="s">
        <v>9</v>
      </c>
      <c r="J3" s="140" t="s">
        <v>10</v>
      </c>
      <c r="K3" s="140" t="s">
        <v>11</v>
      </c>
      <c r="L3" s="140" t="s">
        <v>12</v>
      </c>
      <c r="M3" s="140" t="s">
        <v>13</v>
      </c>
      <c r="N3" s="140" t="s">
        <v>14</v>
      </c>
      <c r="O3" s="140" t="s">
        <v>29</v>
      </c>
      <c r="P3" s="176" t="s">
        <v>15</v>
      </c>
      <c r="Q3" s="164" t="s">
        <v>3</v>
      </c>
      <c r="R3" s="160" t="s">
        <v>4</v>
      </c>
      <c r="S3" s="160" t="s">
        <v>16</v>
      </c>
      <c r="T3" s="182" t="s">
        <v>40</v>
      </c>
      <c r="U3" s="162" t="s">
        <v>41</v>
      </c>
      <c r="V3" s="180" t="s">
        <v>30</v>
      </c>
      <c r="W3" s="51" t="s">
        <v>67</v>
      </c>
      <c r="X3" s="86" t="s">
        <v>34</v>
      </c>
      <c r="Y3" s="51" t="s">
        <v>34</v>
      </c>
      <c r="Z3" s="52" t="s">
        <v>34</v>
      </c>
    </row>
    <row r="4" spans="1:26" ht="12" customHeight="1" thickBot="1" x14ac:dyDescent="0.25">
      <c r="A4" s="10"/>
      <c r="B4" s="109"/>
      <c r="C4" s="149"/>
      <c r="D4" s="151"/>
      <c r="E4" s="184"/>
      <c r="F4" s="157"/>
      <c r="G4" s="92" t="s">
        <v>49</v>
      </c>
      <c r="H4" s="92" t="s">
        <v>51</v>
      </c>
      <c r="I4" s="141"/>
      <c r="J4" s="141" t="s">
        <v>10</v>
      </c>
      <c r="K4" s="141" t="s">
        <v>11</v>
      </c>
      <c r="L4" s="141" t="s">
        <v>12</v>
      </c>
      <c r="M4" s="141" t="s">
        <v>13</v>
      </c>
      <c r="N4" s="141" t="s">
        <v>14</v>
      </c>
      <c r="O4" s="141" t="s">
        <v>29</v>
      </c>
      <c r="P4" s="177" t="s">
        <v>15</v>
      </c>
      <c r="Q4" s="165" t="s">
        <v>3</v>
      </c>
      <c r="R4" s="161" t="s">
        <v>4</v>
      </c>
      <c r="S4" s="161" t="s">
        <v>16</v>
      </c>
      <c r="T4" s="159"/>
      <c r="U4" s="163"/>
      <c r="V4" s="181"/>
      <c r="W4" s="32" t="s">
        <v>35</v>
      </c>
      <c r="X4" s="87" t="s">
        <v>32</v>
      </c>
      <c r="Y4" s="32" t="s">
        <v>33</v>
      </c>
      <c r="Z4" s="33" t="s">
        <v>35</v>
      </c>
    </row>
    <row r="5" spans="1:26" s="108" customFormat="1" ht="12" hidden="1" customHeight="1" x14ac:dyDescent="0.2">
      <c r="A5" s="107" t="s">
        <v>68</v>
      </c>
      <c r="B5" s="40">
        <v>36831</v>
      </c>
      <c r="C5" s="110">
        <v>3683.9319999999998</v>
      </c>
      <c r="D5" s="110">
        <v>2888.3910000000001</v>
      </c>
      <c r="E5" s="111">
        <v>6572.3230000000003</v>
      </c>
      <c r="F5" s="114">
        <v>898.3390000000004</v>
      </c>
      <c r="G5" s="112"/>
      <c r="H5" s="112"/>
      <c r="I5" s="110">
        <v>562.27800000000002</v>
      </c>
      <c r="J5" s="110">
        <v>418.21499999999997</v>
      </c>
      <c r="K5" s="110">
        <v>2582.0590000000002</v>
      </c>
      <c r="L5" s="110">
        <v>677.21199999999999</v>
      </c>
      <c r="M5" s="110">
        <v>902.11099999999999</v>
      </c>
      <c r="N5" s="110">
        <v>808.79</v>
      </c>
      <c r="O5" s="110">
        <v>11</v>
      </c>
      <c r="P5" s="111">
        <v>6860.0040000000008</v>
      </c>
      <c r="Q5" s="114">
        <v>-318.363</v>
      </c>
      <c r="R5" s="110">
        <v>30.681999999999999</v>
      </c>
      <c r="S5" s="113">
        <v>-287.68099999999998</v>
      </c>
      <c r="T5" s="110">
        <v>44753222</v>
      </c>
      <c r="U5" s="111">
        <v>32500000</v>
      </c>
      <c r="V5" s="115">
        <v>-5.1159076974727213E-13</v>
      </c>
      <c r="W5" s="138">
        <v>42.763768229828429</v>
      </c>
      <c r="X5" s="90">
        <v>45</v>
      </c>
      <c r="Y5" s="10">
        <v>37</v>
      </c>
      <c r="Z5" s="103">
        <v>41</v>
      </c>
    </row>
    <row r="6" spans="1:26" s="108" customFormat="1" ht="12" hidden="1" customHeight="1" x14ac:dyDescent="0.2">
      <c r="A6" s="84" t="s">
        <v>69</v>
      </c>
      <c r="B6" s="40">
        <v>36832</v>
      </c>
      <c r="C6" s="110">
        <v>3788.174</v>
      </c>
      <c r="D6" s="110">
        <v>2949.0169999999998</v>
      </c>
      <c r="E6" s="111">
        <v>6737.1909999999998</v>
      </c>
      <c r="F6" s="114">
        <v>1091.4370000000006</v>
      </c>
      <c r="G6" s="106"/>
      <c r="H6" s="106"/>
      <c r="I6" s="110">
        <v>555.71600000000001</v>
      </c>
      <c r="J6" s="110">
        <v>496.495</v>
      </c>
      <c r="K6" s="110">
        <v>2389.672</v>
      </c>
      <c r="L6" s="110">
        <v>892.57799999999997</v>
      </c>
      <c r="M6" s="110">
        <v>841.44399999999996</v>
      </c>
      <c r="N6" s="110">
        <v>805.75199999999995</v>
      </c>
      <c r="O6" s="110">
        <v>9</v>
      </c>
      <c r="P6" s="111">
        <v>7082.0940000000001</v>
      </c>
      <c r="Q6" s="114">
        <v>-204.791</v>
      </c>
      <c r="R6" s="110">
        <v>-140.11199999999999</v>
      </c>
      <c r="S6" s="110">
        <v>-344.90300000000002</v>
      </c>
      <c r="T6" s="125">
        <v>44548431</v>
      </c>
      <c r="U6" s="111">
        <v>32359888</v>
      </c>
      <c r="V6" s="115">
        <v>0</v>
      </c>
      <c r="W6" s="138">
        <v>41.548308275177916</v>
      </c>
      <c r="X6" s="90">
        <v>45</v>
      </c>
      <c r="Y6" s="10">
        <v>30</v>
      </c>
      <c r="Z6" s="103">
        <v>37.5</v>
      </c>
    </row>
    <row r="7" spans="1:26" s="108" customFormat="1" ht="12" hidden="1" customHeight="1" x14ac:dyDescent="0.2">
      <c r="A7" s="84" t="s">
        <v>70</v>
      </c>
      <c r="B7" s="40">
        <v>36833</v>
      </c>
      <c r="C7" s="110">
        <v>3893.886</v>
      </c>
      <c r="D7" s="110">
        <v>3050.2170000000001</v>
      </c>
      <c r="E7" s="111">
        <v>6944.1030000000001</v>
      </c>
      <c r="F7" s="114">
        <v>854.27400000000034</v>
      </c>
      <c r="G7" s="106"/>
      <c r="H7" s="106"/>
      <c r="I7" s="110">
        <v>550.84799999999996</v>
      </c>
      <c r="J7" s="110">
        <v>496.661</v>
      </c>
      <c r="K7" s="110">
        <v>2524.6790000000001</v>
      </c>
      <c r="L7" s="110">
        <v>865.46799999999996</v>
      </c>
      <c r="M7" s="110">
        <v>1107.2080000000001</v>
      </c>
      <c r="N7" s="110">
        <v>811.90700000000004</v>
      </c>
      <c r="O7" s="110">
        <v>4</v>
      </c>
      <c r="P7" s="111">
        <v>7215.0450000000001</v>
      </c>
      <c r="Q7" s="114">
        <v>-214.554</v>
      </c>
      <c r="R7" s="110">
        <v>-56.387999999999998</v>
      </c>
      <c r="S7" s="110">
        <v>-270.94200000000001</v>
      </c>
      <c r="T7" s="125">
        <v>44333877</v>
      </c>
      <c r="U7" s="111">
        <v>32303500</v>
      </c>
      <c r="V7" s="115">
        <v>0</v>
      </c>
      <c r="W7" s="138">
        <v>38.044522176171135</v>
      </c>
      <c r="X7" s="90">
        <v>46</v>
      </c>
      <c r="Y7" s="10">
        <v>27</v>
      </c>
      <c r="Z7" s="103">
        <v>36.5</v>
      </c>
    </row>
    <row r="8" spans="1:26" s="108" customFormat="1" ht="12" hidden="1" customHeight="1" x14ac:dyDescent="0.2">
      <c r="A8" s="84" t="s">
        <v>71</v>
      </c>
      <c r="B8" s="40">
        <v>36834</v>
      </c>
      <c r="C8" s="110">
        <v>3928.8850000000002</v>
      </c>
      <c r="D8" s="110">
        <v>3081.4050000000002</v>
      </c>
      <c r="E8" s="111">
        <v>7010.29</v>
      </c>
      <c r="F8" s="114">
        <v>910.74</v>
      </c>
      <c r="G8" s="106"/>
      <c r="H8" s="106"/>
      <c r="I8" s="110">
        <v>490.85599999999999</v>
      </c>
      <c r="J8" s="110">
        <v>485.87200000000001</v>
      </c>
      <c r="K8" s="110">
        <v>2584.261</v>
      </c>
      <c r="L8" s="110">
        <v>881.70399999999995</v>
      </c>
      <c r="M8" s="110">
        <v>980.077</v>
      </c>
      <c r="N8" s="110">
        <v>807.93100000000004</v>
      </c>
      <c r="O8" s="110">
        <v>3</v>
      </c>
      <c r="P8" s="111">
        <v>7144.4410000000007</v>
      </c>
      <c r="Q8" s="114">
        <v>-144.64699999999999</v>
      </c>
      <c r="R8" s="110">
        <v>10.496</v>
      </c>
      <c r="S8" s="110">
        <v>-134.15099999999998</v>
      </c>
      <c r="T8" s="125">
        <v>44189230</v>
      </c>
      <c r="U8" s="111">
        <v>32313996</v>
      </c>
      <c r="V8" s="115">
        <v>0</v>
      </c>
      <c r="W8" s="138">
        <v>36.625912377788751</v>
      </c>
      <c r="X8" s="90">
        <v>51</v>
      </c>
      <c r="Y8" s="10">
        <v>26</v>
      </c>
      <c r="Z8" s="103">
        <v>38.5</v>
      </c>
    </row>
    <row r="9" spans="1:26" s="108" customFormat="1" ht="12" hidden="1" customHeight="1" x14ac:dyDescent="0.2">
      <c r="A9" s="84" t="s">
        <v>72</v>
      </c>
      <c r="B9" s="40">
        <v>36835</v>
      </c>
      <c r="C9" s="110">
        <v>3966.99</v>
      </c>
      <c r="D9" s="110">
        <v>3098.9670000000001</v>
      </c>
      <c r="E9" s="111">
        <v>7065.9570000000003</v>
      </c>
      <c r="F9" s="114">
        <v>1105.6690000000015</v>
      </c>
      <c r="G9" s="106"/>
      <c r="H9" s="106"/>
      <c r="I9" s="110">
        <v>552.28499999999997</v>
      </c>
      <c r="J9" s="110">
        <v>498.79300000000001</v>
      </c>
      <c r="K9" s="110">
        <v>2602.3530000000001</v>
      </c>
      <c r="L9" s="110">
        <v>801.82600000000002</v>
      </c>
      <c r="M9" s="110">
        <v>1037.0419999999999</v>
      </c>
      <c r="N9" s="110">
        <v>806.54399999999998</v>
      </c>
      <c r="O9" s="110">
        <v>1</v>
      </c>
      <c r="P9" s="111">
        <v>7405.5120000000006</v>
      </c>
      <c r="Q9" s="114">
        <v>-164.517</v>
      </c>
      <c r="R9" s="110">
        <v>-175.03800000000001</v>
      </c>
      <c r="S9" s="110">
        <v>-339.55500000000001</v>
      </c>
      <c r="T9" s="125">
        <v>44024713</v>
      </c>
      <c r="U9" s="111">
        <v>32138958</v>
      </c>
      <c r="V9" s="115">
        <v>0</v>
      </c>
      <c r="W9" s="138">
        <v>42.291161010689656</v>
      </c>
      <c r="X9" s="90">
        <v>44</v>
      </c>
      <c r="Y9" s="10">
        <v>33</v>
      </c>
      <c r="Z9" s="103">
        <v>38.5</v>
      </c>
    </row>
    <row r="10" spans="1:26" s="108" customFormat="1" ht="12" hidden="1" customHeight="1" x14ac:dyDescent="0.2">
      <c r="A10" s="84" t="s">
        <v>73</v>
      </c>
      <c r="B10" s="40">
        <v>36836</v>
      </c>
      <c r="C10" s="110">
        <v>3946.4780000000001</v>
      </c>
      <c r="D10" s="110">
        <v>3090</v>
      </c>
      <c r="E10" s="111">
        <v>7036.4780000000001</v>
      </c>
      <c r="F10" s="114">
        <v>1388.2159999999997</v>
      </c>
      <c r="G10" s="106"/>
      <c r="H10" s="106"/>
      <c r="I10" s="110">
        <v>632.16099999999994</v>
      </c>
      <c r="J10" s="110">
        <v>495.12</v>
      </c>
      <c r="K10" s="110">
        <v>2569</v>
      </c>
      <c r="L10" s="110">
        <v>786.88800000000003</v>
      </c>
      <c r="M10" s="110">
        <v>982.58500000000004</v>
      </c>
      <c r="N10" s="110">
        <v>806.596</v>
      </c>
      <c r="O10" s="110">
        <v>1</v>
      </c>
      <c r="P10" s="111">
        <v>7661.5659999999998</v>
      </c>
      <c r="Q10" s="114">
        <v>-240.751</v>
      </c>
      <c r="R10" s="110">
        <v>-384.33699999999999</v>
      </c>
      <c r="S10" s="110">
        <v>-625.08799999999997</v>
      </c>
      <c r="T10" s="125">
        <v>43783962</v>
      </c>
      <c r="U10" s="111">
        <v>31754621</v>
      </c>
      <c r="V10" s="115">
        <v>0</v>
      </c>
      <c r="W10" s="138">
        <v>30.922293136826621</v>
      </c>
      <c r="X10" s="90">
        <v>39</v>
      </c>
      <c r="Y10" s="10">
        <v>27</v>
      </c>
      <c r="Z10" s="103">
        <v>33</v>
      </c>
    </row>
    <row r="11" spans="1:26" s="108" customFormat="1" ht="12" hidden="1" customHeight="1" x14ac:dyDescent="0.2">
      <c r="A11" s="84" t="s">
        <v>74</v>
      </c>
      <c r="B11" s="40">
        <v>36837</v>
      </c>
      <c r="C11" s="110">
        <v>3900</v>
      </c>
      <c r="D11" s="110">
        <v>3000</v>
      </c>
      <c r="E11" s="111">
        <v>6900</v>
      </c>
      <c r="F11" s="114">
        <v>1347</v>
      </c>
      <c r="G11" s="106"/>
      <c r="H11" s="106"/>
      <c r="I11" s="110">
        <v>652.10799999999995</v>
      </c>
      <c r="J11" s="110">
        <v>493.32900000000001</v>
      </c>
      <c r="K11" s="110">
        <v>2569.0830000000001</v>
      </c>
      <c r="L11" s="110">
        <v>828.78300000000002</v>
      </c>
      <c r="M11" s="110">
        <v>900</v>
      </c>
      <c r="N11" s="110">
        <v>719.04899999999998</v>
      </c>
      <c r="O11" s="110">
        <v>1</v>
      </c>
      <c r="P11" s="111">
        <v>7510.3520000000008</v>
      </c>
      <c r="Q11" s="114">
        <v>-360.733</v>
      </c>
      <c r="R11" s="110">
        <v>-249.41399999999999</v>
      </c>
      <c r="S11" s="110">
        <v>-610.14699999999993</v>
      </c>
      <c r="T11" s="125">
        <v>43423229</v>
      </c>
      <c r="U11" s="111">
        <v>31505207</v>
      </c>
      <c r="V11" s="11">
        <v>-0.20500000000083674</v>
      </c>
      <c r="W11" s="138">
        <v>24.813771589308349</v>
      </c>
      <c r="X11" s="90">
        <v>38</v>
      </c>
      <c r="Y11" s="10">
        <v>22</v>
      </c>
      <c r="Z11" s="103">
        <v>30</v>
      </c>
    </row>
    <row r="12" spans="1:26" s="108" customFormat="1" ht="12" hidden="1" customHeight="1" x14ac:dyDescent="0.2">
      <c r="A12" s="84" t="s">
        <v>68</v>
      </c>
      <c r="B12" s="40">
        <v>36838</v>
      </c>
      <c r="C12" s="110">
        <v>3860.7289999999998</v>
      </c>
      <c r="D12" s="110">
        <v>3002.1509999999998</v>
      </c>
      <c r="E12" s="111">
        <v>6862.88</v>
      </c>
      <c r="F12" s="114">
        <v>1131.9419999999991</v>
      </c>
      <c r="G12" s="106"/>
      <c r="H12" s="106"/>
      <c r="I12" s="110">
        <v>650.84699999999998</v>
      </c>
      <c r="J12" s="110">
        <v>490.78300000000002</v>
      </c>
      <c r="K12" s="110">
        <v>2534.4270000000001</v>
      </c>
      <c r="L12" s="110">
        <v>822.06700000000001</v>
      </c>
      <c r="M12" s="110">
        <v>897.17200000000003</v>
      </c>
      <c r="N12" s="110">
        <v>719.51300000000003</v>
      </c>
      <c r="O12" s="110">
        <v>68</v>
      </c>
      <c r="P12" s="111">
        <v>7314.7509999999993</v>
      </c>
      <c r="Q12" s="114">
        <v>-346.67700000000002</v>
      </c>
      <c r="R12" s="110">
        <v>-105.194</v>
      </c>
      <c r="S12" s="110">
        <v>-451.87100000000004</v>
      </c>
      <c r="T12" s="125">
        <v>43076552</v>
      </c>
      <c r="U12" s="111">
        <v>31400013</v>
      </c>
      <c r="V12" s="115">
        <v>0</v>
      </c>
      <c r="W12" s="138">
        <v>28.122349236654092</v>
      </c>
      <c r="X12" s="90">
        <v>40</v>
      </c>
      <c r="Y12" s="10">
        <v>24</v>
      </c>
      <c r="Z12" s="103">
        <v>32</v>
      </c>
    </row>
    <row r="13" spans="1:26" s="108" customFormat="1" ht="12" hidden="1" customHeight="1" x14ac:dyDescent="0.2">
      <c r="A13" s="84" t="s">
        <v>69</v>
      </c>
      <c r="B13" s="40">
        <v>36839</v>
      </c>
      <c r="C13" s="110">
        <v>3804.0250000000001</v>
      </c>
      <c r="D13" s="110">
        <v>3098.3879999999999</v>
      </c>
      <c r="E13" s="111">
        <v>6902.4130000000005</v>
      </c>
      <c r="F13" s="114">
        <v>1163.0420000000011</v>
      </c>
      <c r="G13" s="106"/>
      <c r="H13" s="106"/>
      <c r="I13" s="110">
        <v>659.69500000000005</v>
      </c>
      <c r="J13" s="110">
        <v>463.75700000000001</v>
      </c>
      <c r="K13" s="110">
        <v>2458.3359999999998</v>
      </c>
      <c r="L13" s="110">
        <v>917.75</v>
      </c>
      <c r="M13" s="110">
        <v>916.125</v>
      </c>
      <c r="N13" s="110">
        <v>726.58900000000006</v>
      </c>
      <c r="O13" s="110">
        <v>8</v>
      </c>
      <c r="P13" s="111">
        <v>7313.2940000000008</v>
      </c>
      <c r="Q13" s="114">
        <v>-353.93200000000002</v>
      </c>
      <c r="R13" s="110">
        <v>-56.948999999999998</v>
      </c>
      <c r="S13" s="110">
        <v>-410.88100000000003</v>
      </c>
      <c r="T13" s="125">
        <v>42722620</v>
      </c>
      <c r="U13" s="111">
        <v>31343064</v>
      </c>
      <c r="V13" s="115">
        <v>0</v>
      </c>
      <c r="W13" s="138">
        <v>33.245679580941498</v>
      </c>
      <c r="X13" s="90">
        <v>32</v>
      </c>
      <c r="Y13" s="10">
        <v>30</v>
      </c>
      <c r="Z13" s="103">
        <v>31</v>
      </c>
    </row>
    <row r="14" spans="1:26" s="108" customFormat="1" ht="12" hidden="1" customHeight="1" x14ac:dyDescent="0.2">
      <c r="A14" s="84" t="s">
        <v>70</v>
      </c>
      <c r="B14" s="40">
        <v>36840</v>
      </c>
      <c r="C14" s="110">
        <v>3879.7660000000001</v>
      </c>
      <c r="D14" s="110">
        <v>3066.3989999999999</v>
      </c>
      <c r="E14" s="111">
        <v>6946.165</v>
      </c>
      <c r="F14" s="114">
        <v>1477.6909999999996</v>
      </c>
      <c r="G14" s="106"/>
      <c r="H14" s="106"/>
      <c r="I14" s="110">
        <v>678.60900000000004</v>
      </c>
      <c r="J14" s="110">
        <v>473.96199999999999</v>
      </c>
      <c r="K14" s="110">
        <v>2461.0340000000001</v>
      </c>
      <c r="L14" s="110">
        <v>913.43200000000002</v>
      </c>
      <c r="M14" s="110">
        <v>821.80399999999997</v>
      </c>
      <c r="N14" s="110">
        <v>726.29499999999996</v>
      </c>
      <c r="O14" s="110">
        <v>71</v>
      </c>
      <c r="P14" s="111">
        <v>7623.8270000000002</v>
      </c>
      <c r="Q14" s="114">
        <v>-359.52100000000002</v>
      </c>
      <c r="R14" s="110">
        <v>-318.14100000000002</v>
      </c>
      <c r="S14" s="110">
        <v>-677.66200000000003</v>
      </c>
      <c r="T14" s="125">
        <v>42363099</v>
      </c>
      <c r="U14" s="111">
        <v>31024923</v>
      </c>
      <c r="V14" s="115">
        <v>0</v>
      </c>
      <c r="W14" s="138">
        <v>29.235954525893696</v>
      </c>
      <c r="X14" s="90">
        <v>33</v>
      </c>
      <c r="Y14" s="10">
        <v>20</v>
      </c>
      <c r="Z14" s="103">
        <v>26.5</v>
      </c>
    </row>
    <row r="15" spans="1:26" s="108" customFormat="1" ht="12" hidden="1" customHeight="1" x14ac:dyDescent="0.2">
      <c r="A15" s="84" t="s">
        <v>71</v>
      </c>
      <c r="B15" s="40">
        <v>36841</v>
      </c>
      <c r="C15" s="110">
        <v>3821.623</v>
      </c>
      <c r="D15" s="110">
        <v>3140.3530000000001</v>
      </c>
      <c r="E15" s="111">
        <v>6961.9760000000006</v>
      </c>
      <c r="F15" s="114">
        <v>1532.9330000000007</v>
      </c>
      <c r="G15" s="106"/>
      <c r="H15" s="106"/>
      <c r="I15" s="110">
        <v>666.59299999999996</v>
      </c>
      <c r="J15" s="110">
        <v>495.08</v>
      </c>
      <c r="K15" s="110">
        <v>2604.92</v>
      </c>
      <c r="L15" s="110">
        <v>877.45600000000002</v>
      </c>
      <c r="M15" s="110">
        <v>697.64300000000003</v>
      </c>
      <c r="N15" s="110">
        <v>817.77599999999995</v>
      </c>
      <c r="O15" s="110">
        <v>18</v>
      </c>
      <c r="P15" s="111">
        <v>7710.4010000000007</v>
      </c>
      <c r="Q15" s="114">
        <v>-351.23899999999998</v>
      </c>
      <c r="R15" s="110">
        <v>-397.18599999999998</v>
      </c>
      <c r="S15" s="110">
        <v>-748.42499999999995</v>
      </c>
      <c r="T15" s="125">
        <v>42011860</v>
      </c>
      <c r="U15" s="111">
        <v>30627737</v>
      </c>
      <c r="V15" s="115">
        <v>0</v>
      </c>
      <c r="W15" s="138">
        <v>23.221655463362957</v>
      </c>
      <c r="X15" s="90">
        <v>31</v>
      </c>
      <c r="Y15" s="10">
        <v>15</v>
      </c>
      <c r="Z15" s="103">
        <v>23</v>
      </c>
    </row>
    <row r="16" spans="1:26" s="108" customFormat="1" ht="12" hidden="1" customHeight="1" x14ac:dyDescent="0.2">
      <c r="A16" s="84" t="s">
        <v>72</v>
      </c>
      <c r="B16" s="40">
        <v>36842</v>
      </c>
      <c r="C16" s="110">
        <v>3802.181</v>
      </c>
      <c r="D16" s="110">
        <v>3152.558</v>
      </c>
      <c r="E16" s="111">
        <v>6954.7389999999996</v>
      </c>
      <c r="F16" s="114">
        <v>1894.5230000000001</v>
      </c>
      <c r="G16" s="106"/>
      <c r="H16" s="106"/>
      <c r="I16" s="110">
        <v>698.99099999999999</v>
      </c>
      <c r="J16" s="110">
        <v>495.803</v>
      </c>
      <c r="K16" s="110">
        <v>2615.2730000000001</v>
      </c>
      <c r="L16" s="110">
        <v>888.53499999999997</v>
      </c>
      <c r="M16" s="110">
        <v>590.66800000000001</v>
      </c>
      <c r="N16" s="110">
        <v>810.673</v>
      </c>
      <c r="O16" s="110">
        <v>22</v>
      </c>
      <c r="P16" s="111">
        <v>8016.4659999999994</v>
      </c>
      <c r="Q16" s="114">
        <v>-492.91300000000001</v>
      </c>
      <c r="R16" s="110">
        <v>-568.81399999999996</v>
      </c>
      <c r="S16" s="110">
        <v>-1061.7269999999999</v>
      </c>
      <c r="T16" s="125">
        <v>41518947</v>
      </c>
      <c r="U16" s="111">
        <v>30058923</v>
      </c>
      <c r="V16" s="115">
        <v>0</v>
      </c>
      <c r="W16" s="138">
        <v>12.377831175555263</v>
      </c>
      <c r="X16" s="90">
        <v>29</v>
      </c>
      <c r="Y16" s="10">
        <v>19</v>
      </c>
      <c r="Z16" s="103">
        <v>24</v>
      </c>
    </row>
    <row r="17" spans="1:26" s="108" customFormat="1" ht="12" hidden="1" customHeight="1" x14ac:dyDescent="0.2">
      <c r="A17" s="84" t="s">
        <v>73</v>
      </c>
      <c r="B17" s="40">
        <v>36843</v>
      </c>
      <c r="C17" s="110">
        <v>3836.0390000000002</v>
      </c>
      <c r="D17" s="110">
        <v>3100</v>
      </c>
      <c r="E17" s="111">
        <v>6936.0390000000007</v>
      </c>
      <c r="F17" s="114">
        <v>1756.4480000000008</v>
      </c>
      <c r="G17" s="106"/>
      <c r="H17" s="106"/>
      <c r="I17" s="110">
        <v>692.60900000000004</v>
      </c>
      <c r="J17" s="110">
        <v>488.48</v>
      </c>
      <c r="K17" s="110">
        <v>2579</v>
      </c>
      <c r="L17" s="110">
        <v>864.67399999999998</v>
      </c>
      <c r="M17" s="110">
        <v>751.65</v>
      </c>
      <c r="N17" s="110">
        <v>818.60500000000002</v>
      </c>
      <c r="O17" s="110">
        <v>22</v>
      </c>
      <c r="P17" s="111">
        <v>7973.4660000000003</v>
      </c>
      <c r="Q17" s="114">
        <v>-512.52300000000002</v>
      </c>
      <c r="R17" s="110">
        <v>-524.904</v>
      </c>
      <c r="S17" s="110">
        <v>-1037.4270000000001</v>
      </c>
      <c r="T17" s="125">
        <v>41006424</v>
      </c>
      <c r="U17" s="111">
        <v>29534019</v>
      </c>
      <c r="V17" s="115">
        <v>0</v>
      </c>
      <c r="W17" s="138">
        <v>15.943192589336013</v>
      </c>
      <c r="X17" s="90">
        <v>34</v>
      </c>
      <c r="Y17" s="10">
        <v>16</v>
      </c>
      <c r="Z17" s="103">
        <v>25</v>
      </c>
    </row>
    <row r="18" spans="1:26" s="108" customFormat="1" ht="12" hidden="1" customHeight="1" x14ac:dyDescent="0.2">
      <c r="A18" s="84" t="s">
        <v>74</v>
      </c>
      <c r="B18" s="40">
        <v>36844</v>
      </c>
      <c r="C18" s="110">
        <v>3790.643</v>
      </c>
      <c r="D18" s="110">
        <v>3055.306</v>
      </c>
      <c r="E18" s="111">
        <v>6845.9490000000005</v>
      </c>
      <c r="F18" s="114">
        <v>1640.8540000000005</v>
      </c>
      <c r="G18" s="106"/>
      <c r="H18" s="106"/>
      <c r="I18" s="110">
        <v>664.17499999999995</v>
      </c>
      <c r="J18" s="110">
        <v>467.40600000000001</v>
      </c>
      <c r="K18" s="110">
        <v>2592.16</v>
      </c>
      <c r="L18" s="110">
        <v>774.58399999999995</v>
      </c>
      <c r="M18" s="110">
        <v>767.79600000000005</v>
      </c>
      <c r="N18" s="110">
        <v>843.07100000000003</v>
      </c>
      <c r="O18" s="110">
        <v>24</v>
      </c>
      <c r="P18" s="111">
        <v>7774.0460000000003</v>
      </c>
      <c r="Q18" s="114">
        <v>-499.392</v>
      </c>
      <c r="R18" s="110">
        <v>-428.70499999999998</v>
      </c>
      <c r="S18" s="110">
        <v>-928.09699999999998</v>
      </c>
      <c r="T18" s="125">
        <v>40507032</v>
      </c>
      <c r="U18" s="111">
        <v>29105314</v>
      </c>
      <c r="V18" s="115">
        <v>0</v>
      </c>
      <c r="W18" s="138">
        <v>21.892323320998191</v>
      </c>
      <c r="X18" s="90">
        <v>40</v>
      </c>
      <c r="Y18" s="10">
        <v>24</v>
      </c>
      <c r="Z18" s="103">
        <v>32</v>
      </c>
    </row>
    <row r="19" spans="1:26" s="108" customFormat="1" ht="12" hidden="1" customHeight="1" x14ac:dyDescent="0.2">
      <c r="A19" s="84" t="s">
        <v>68</v>
      </c>
      <c r="B19" s="40">
        <v>36845</v>
      </c>
      <c r="C19" s="110">
        <v>3884.395</v>
      </c>
      <c r="D19" s="110">
        <v>3035</v>
      </c>
      <c r="E19" s="111">
        <v>6919.3950000000004</v>
      </c>
      <c r="F19" s="114">
        <v>1766.741</v>
      </c>
      <c r="G19" s="106"/>
      <c r="H19" s="106"/>
      <c r="I19" s="110">
        <v>667.27200000000005</v>
      </c>
      <c r="J19" s="110">
        <v>464.71800000000002</v>
      </c>
      <c r="K19" s="110">
        <v>2601</v>
      </c>
      <c r="L19" s="110">
        <v>638.66600000000005</v>
      </c>
      <c r="M19" s="110">
        <v>533.84500000000003</v>
      </c>
      <c r="N19" s="110">
        <v>824.21500000000003</v>
      </c>
      <c r="O19" s="110">
        <v>43</v>
      </c>
      <c r="P19" s="111">
        <v>7539.4570000000003</v>
      </c>
      <c r="Q19" s="114">
        <v>-341.21499999999997</v>
      </c>
      <c r="R19" s="110">
        <v>-278.84699999999998</v>
      </c>
      <c r="S19" s="110">
        <v>-620.0619999999999</v>
      </c>
      <c r="T19" s="125">
        <v>40165817</v>
      </c>
      <c r="U19" s="111">
        <v>28826467</v>
      </c>
      <c r="V19" s="115">
        <v>0</v>
      </c>
      <c r="W19" s="138">
        <v>24.27411775291014</v>
      </c>
      <c r="X19" s="90">
        <v>33</v>
      </c>
      <c r="Y19" s="10">
        <v>23</v>
      </c>
      <c r="Z19" s="103">
        <v>28</v>
      </c>
    </row>
    <row r="20" spans="1:26" s="108" customFormat="1" ht="12" hidden="1" customHeight="1" x14ac:dyDescent="0.2">
      <c r="A20" s="84" t="s">
        <v>69</v>
      </c>
      <c r="B20" s="40">
        <v>36846</v>
      </c>
      <c r="C20" s="110">
        <v>3931.703</v>
      </c>
      <c r="D20" s="110">
        <v>3023.241</v>
      </c>
      <c r="E20" s="111">
        <v>6954.9439999999995</v>
      </c>
      <c r="F20" s="114">
        <v>1634.4159999999993</v>
      </c>
      <c r="G20" s="106"/>
      <c r="H20" s="106"/>
      <c r="I20" s="110">
        <v>740.05200000000002</v>
      </c>
      <c r="J20" s="110">
        <v>472.02300000000002</v>
      </c>
      <c r="K20" s="110">
        <v>2674.375</v>
      </c>
      <c r="L20" s="110">
        <v>693.33100000000002</v>
      </c>
      <c r="M20" s="110">
        <v>820.84900000000005</v>
      </c>
      <c r="N20" s="110">
        <v>810.47400000000005</v>
      </c>
      <c r="O20" s="110">
        <v>46</v>
      </c>
      <c r="P20" s="111">
        <v>7891.52</v>
      </c>
      <c r="Q20" s="114">
        <v>-498.11</v>
      </c>
      <c r="R20" s="110">
        <v>-438.46600000000001</v>
      </c>
      <c r="S20" s="110">
        <v>-936.57600000000002</v>
      </c>
      <c r="T20" s="125">
        <v>39667707</v>
      </c>
      <c r="U20" s="111">
        <v>28388001</v>
      </c>
      <c r="V20" s="115">
        <v>0</v>
      </c>
      <c r="W20" s="138">
        <v>24.590449289173577</v>
      </c>
      <c r="X20" s="90">
        <v>29</v>
      </c>
      <c r="Y20" s="10">
        <v>19</v>
      </c>
      <c r="Z20" s="103">
        <v>24</v>
      </c>
    </row>
    <row r="21" spans="1:26" s="108" customFormat="1" ht="12" hidden="1" customHeight="1" x14ac:dyDescent="0.2">
      <c r="A21" s="84" t="s">
        <v>70</v>
      </c>
      <c r="B21" s="40">
        <v>36847</v>
      </c>
      <c r="C21" s="110">
        <v>3737.085</v>
      </c>
      <c r="D21" s="110">
        <v>3063.2220000000002</v>
      </c>
      <c r="E21" s="111">
        <v>6800.3070000000007</v>
      </c>
      <c r="F21" s="114">
        <v>1693.84</v>
      </c>
      <c r="G21" s="106"/>
      <c r="H21" s="106"/>
      <c r="I21" s="110">
        <v>705.04399999999998</v>
      </c>
      <c r="J21" s="110">
        <v>484.20299999999997</v>
      </c>
      <c r="K21" s="110">
        <v>2572.3789999999999</v>
      </c>
      <c r="L21" s="110">
        <v>833.27499999999998</v>
      </c>
      <c r="M21" s="110">
        <v>604.86800000000005</v>
      </c>
      <c r="N21" s="110">
        <v>828.21</v>
      </c>
      <c r="O21" s="110">
        <v>7</v>
      </c>
      <c r="P21" s="111">
        <v>7728.8190000000004</v>
      </c>
      <c r="Q21" s="114">
        <v>-512.53399999999999</v>
      </c>
      <c r="R21" s="110">
        <v>-415.97800000000001</v>
      </c>
      <c r="S21" s="110">
        <v>-928.51199999999994</v>
      </c>
      <c r="T21" s="125">
        <v>39155173</v>
      </c>
      <c r="U21" s="111">
        <v>27972023</v>
      </c>
      <c r="V21" s="115">
        <v>0</v>
      </c>
      <c r="W21" s="138">
        <v>21.75509123952255</v>
      </c>
      <c r="X21" s="90">
        <v>29</v>
      </c>
      <c r="Y21" s="10">
        <v>16</v>
      </c>
      <c r="Z21" s="103">
        <v>22.5</v>
      </c>
    </row>
    <row r="22" spans="1:26" s="108" customFormat="1" ht="12" hidden="1" customHeight="1" x14ac:dyDescent="0.2">
      <c r="A22" s="84" t="s">
        <v>71</v>
      </c>
      <c r="B22" s="40">
        <v>36848</v>
      </c>
      <c r="C22" s="110">
        <v>3899.2739999999999</v>
      </c>
      <c r="D22" s="110">
        <v>3032.7719999999999</v>
      </c>
      <c r="E22" s="111">
        <v>6932.0460000000003</v>
      </c>
      <c r="F22" s="114">
        <v>1361.1059999999998</v>
      </c>
      <c r="G22" s="106"/>
      <c r="H22" s="106"/>
      <c r="I22" s="110">
        <v>617.68499999999995</v>
      </c>
      <c r="J22" s="110">
        <v>481.4</v>
      </c>
      <c r="K22" s="110">
        <v>2565.37</v>
      </c>
      <c r="L22" s="110">
        <v>845.94</v>
      </c>
      <c r="M22" s="110">
        <v>820.21699999999998</v>
      </c>
      <c r="N22" s="110">
        <v>843.54200000000003</v>
      </c>
      <c r="O22" s="110">
        <v>-10</v>
      </c>
      <c r="P22" s="111">
        <v>7525.26</v>
      </c>
      <c r="Q22" s="114">
        <v>-465.25700000000001</v>
      </c>
      <c r="R22" s="110">
        <v>-127.95699999999999</v>
      </c>
      <c r="S22" s="110">
        <v>-593.21399999999994</v>
      </c>
      <c r="T22" s="125">
        <v>38689916</v>
      </c>
      <c r="U22" s="111">
        <v>27844066</v>
      </c>
      <c r="V22" s="115">
        <v>0</v>
      </c>
      <c r="W22" s="138">
        <v>20.721628494527536</v>
      </c>
      <c r="X22" s="90">
        <v>34</v>
      </c>
      <c r="Y22" s="10">
        <v>17</v>
      </c>
      <c r="Z22" s="103">
        <v>25.5</v>
      </c>
    </row>
    <row r="23" spans="1:26" s="108" customFormat="1" ht="12" hidden="1" customHeight="1" x14ac:dyDescent="0.2">
      <c r="A23" s="84" t="s">
        <v>72</v>
      </c>
      <c r="B23" s="40">
        <v>36849</v>
      </c>
      <c r="C23" s="110">
        <v>3777.67</v>
      </c>
      <c r="D23" s="110">
        <v>3051.9070000000002</v>
      </c>
      <c r="E23" s="111">
        <v>6829.5770000000002</v>
      </c>
      <c r="F23" s="114">
        <v>1249.1209999999996</v>
      </c>
      <c r="G23" s="106"/>
      <c r="H23" s="106"/>
      <c r="I23" s="110">
        <v>593.40099999999995</v>
      </c>
      <c r="J23" s="110">
        <v>499.30700000000002</v>
      </c>
      <c r="K23" s="110">
        <v>2531.2049999999999</v>
      </c>
      <c r="L23" s="110">
        <v>854.23800000000006</v>
      </c>
      <c r="M23" s="110">
        <v>827.24699999999996</v>
      </c>
      <c r="N23" s="110">
        <v>832.14</v>
      </c>
      <c r="O23" s="110">
        <v>-10</v>
      </c>
      <c r="P23" s="111">
        <v>7376.6589999999997</v>
      </c>
      <c r="Q23" s="114">
        <v>-438.17500000000001</v>
      </c>
      <c r="R23" s="110">
        <v>-108.907</v>
      </c>
      <c r="S23" s="110">
        <v>-547.08199999999999</v>
      </c>
      <c r="T23" s="125">
        <v>38251741</v>
      </c>
      <c r="U23" s="111">
        <v>27735159</v>
      </c>
      <c r="V23" s="115">
        <v>0</v>
      </c>
      <c r="W23" s="138">
        <v>29.263479477297473</v>
      </c>
      <c r="X23" s="90">
        <v>35</v>
      </c>
      <c r="Y23" s="10">
        <v>19</v>
      </c>
      <c r="Z23" s="103">
        <v>27</v>
      </c>
    </row>
    <row r="24" spans="1:26" s="108" customFormat="1" ht="12" hidden="1" customHeight="1" x14ac:dyDescent="0.2">
      <c r="A24" s="84" t="s">
        <v>73</v>
      </c>
      <c r="B24" s="40">
        <v>36850</v>
      </c>
      <c r="C24" s="110">
        <v>3949.643</v>
      </c>
      <c r="D24" s="110">
        <v>3055.7260000000001</v>
      </c>
      <c r="E24" s="111">
        <v>7005.3690000000006</v>
      </c>
      <c r="F24" s="114">
        <v>1584.9610000000009</v>
      </c>
      <c r="G24" s="106"/>
      <c r="H24" s="106"/>
      <c r="I24" s="110">
        <v>680.726</v>
      </c>
      <c r="J24" s="110">
        <v>499.58699999999999</v>
      </c>
      <c r="K24" s="110">
        <v>2576.7809999999999</v>
      </c>
      <c r="L24" s="110">
        <v>854.99599999999998</v>
      </c>
      <c r="M24" s="110">
        <v>562.90899999999999</v>
      </c>
      <c r="N24" s="110">
        <v>829.01300000000003</v>
      </c>
      <c r="O24" s="110">
        <v>-10</v>
      </c>
      <c r="P24" s="111">
        <v>7578.9730000000009</v>
      </c>
      <c r="Q24" s="114">
        <v>-502.68700000000001</v>
      </c>
      <c r="R24" s="110">
        <v>-70.917000000000002</v>
      </c>
      <c r="S24" s="110">
        <v>-573.60400000000004</v>
      </c>
      <c r="T24" s="125">
        <v>37749054</v>
      </c>
      <c r="U24" s="111">
        <v>27664242</v>
      </c>
      <c r="V24" s="115">
        <v>0</v>
      </c>
      <c r="W24" s="138">
        <v>29.878107024893403</v>
      </c>
      <c r="X24" s="90">
        <v>35</v>
      </c>
      <c r="Y24" s="10">
        <v>18</v>
      </c>
      <c r="Z24" s="103">
        <v>26.5</v>
      </c>
    </row>
    <row r="25" spans="1:26" s="108" customFormat="1" ht="12" hidden="1" customHeight="1" x14ac:dyDescent="0.2">
      <c r="A25" s="84" t="s">
        <v>74</v>
      </c>
      <c r="B25" s="40">
        <v>36851</v>
      </c>
      <c r="C25" s="110">
        <v>3802.9949999999999</v>
      </c>
      <c r="D25" s="110">
        <v>3053.8319999999999</v>
      </c>
      <c r="E25" s="111">
        <v>6856.8269999999993</v>
      </c>
      <c r="F25" s="114">
        <v>977.21899999999937</v>
      </c>
      <c r="G25" s="106"/>
      <c r="H25" s="106"/>
      <c r="I25" s="110">
        <v>673.4</v>
      </c>
      <c r="J25" s="110">
        <v>469.53899999999999</v>
      </c>
      <c r="K25" s="110">
        <v>2567.9749999999999</v>
      </c>
      <c r="L25" s="110">
        <v>838.53599999999994</v>
      </c>
      <c r="M25" s="110">
        <v>819.75699999999995</v>
      </c>
      <c r="N25" s="110">
        <v>828.346</v>
      </c>
      <c r="O25" s="110">
        <v>29</v>
      </c>
      <c r="P25" s="111">
        <v>7203.771999999999</v>
      </c>
      <c r="Q25" s="114">
        <v>-432.089</v>
      </c>
      <c r="R25" s="110">
        <v>85.144000000000005</v>
      </c>
      <c r="S25" s="110">
        <v>-346.94499999999999</v>
      </c>
      <c r="T25" s="125">
        <v>37316965</v>
      </c>
      <c r="U25" s="111">
        <v>27749386</v>
      </c>
      <c r="V25" s="115">
        <v>0</v>
      </c>
      <c r="W25" s="138">
        <v>33.517951828545172</v>
      </c>
      <c r="X25" s="90">
        <v>35</v>
      </c>
      <c r="Y25" s="10">
        <v>21</v>
      </c>
      <c r="Z25" s="103">
        <v>28</v>
      </c>
    </row>
    <row r="26" spans="1:26" s="108" customFormat="1" ht="12" hidden="1" customHeight="1" x14ac:dyDescent="0.2">
      <c r="A26" s="84" t="s">
        <v>68</v>
      </c>
      <c r="B26" s="40">
        <v>36852</v>
      </c>
      <c r="C26" s="110">
        <v>3823.8409999999999</v>
      </c>
      <c r="D26" s="110">
        <v>3073.9839999999999</v>
      </c>
      <c r="E26" s="111">
        <v>6897.8249999999998</v>
      </c>
      <c r="F26" s="114">
        <v>1017.1</v>
      </c>
      <c r="G26" s="106"/>
      <c r="H26" s="106"/>
      <c r="I26" s="110">
        <v>649.35</v>
      </c>
      <c r="J26" s="110">
        <v>472.97899999999998</v>
      </c>
      <c r="K26" s="110">
        <v>2585.9059999999999</v>
      </c>
      <c r="L26" s="110">
        <v>829.33399999999995</v>
      </c>
      <c r="M26" s="110">
        <v>818.64800000000002</v>
      </c>
      <c r="N26" s="110">
        <v>835.16800000000001</v>
      </c>
      <c r="O26" s="110">
        <v>23</v>
      </c>
      <c r="P26" s="111">
        <v>7231.4849999999997</v>
      </c>
      <c r="Q26" s="114">
        <v>-445.6</v>
      </c>
      <c r="R26" s="110">
        <v>111.94</v>
      </c>
      <c r="S26" s="110">
        <v>-333.66</v>
      </c>
      <c r="T26" s="125">
        <v>36871365</v>
      </c>
      <c r="U26" s="111">
        <v>27861326</v>
      </c>
      <c r="V26" s="115">
        <v>0</v>
      </c>
      <c r="W26" s="138">
        <v>39.29559529170632</v>
      </c>
      <c r="X26" s="90">
        <v>36</v>
      </c>
      <c r="Y26" s="10">
        <v>21</v>
      </c>
      <c r="Z26" s="103">
        <v>28.5</v>
      </c>
    </row>
    <row r="27" spans="1:26" s="108" customFormat="1" ht="12" hidden="1" customHeight="1" x14ac:dyDescent="0.2">
      <c r="A27" s="84" t="s">
        <v>69</v>
      </c>
      <c r="B27" s="40">
        <v>36853</v>
      </c>
      <c r="C27" s="110">
        <v>3842.1120000000001</v>
      </c>
      <c r="D27" s="110">
        <v>3094</v>
      </c>
      <c r="E27" s="111">
        <v>6936.1120000000001</v>
      </c>
      <c r="F27" s="114">
        <v>889.27</v>
      </c>
      <c r="G27" s="106"/>
      <c r="H27" s="106"/>
      <c r="I27" s="110">
        <v>562.351</v>
      </c>
      <c r="J27" s="110">
        <v>471.99099999999999</v>
      </c>
      <c r="K27" s="110">
        <v>2566.0909999999999</v>
      </c>
      <c r="L27" s="110">
        <v>850</v>
      </c>
      <c r="M27" s="110">
        <v>893.02</v>
      </c>
      <c r="N27" s="110">
        <v>825.28599999999994</v>
      </c>
      <c r="O27" s="110">
        <v>16</v>
      </c>
      <c r="P27" s="111">
        <v>7074.009</v>
      </c>
      <c r="Q27" s="114">
        <v>-239.56100000000001</v>
      </c>
      <c r="R27" s="110">
        <v>101.664</v>
      </c>
      <c r="S27" s="110">
        <v>-137.89699999999999</v>
      </c>
      <c r="T27" s="125">
        <v>36631804</v>
      </c>
      <c r="U27" s="111">
        <v>27962990</v>
      </c>
      <c r="V27" s="115">
        <v>0</v>
      </c>
      <c r="W27" s="138">
        <v>37.514960728958329</v>
      </c>
      <c r="X27" s="90">
        <v>40</v>
      </c>
      <c r="Y27" s="10">
        <v>23</v>
      </c>
      <c r="Z27" s="103">
        <v>31.5</v>
      </c>
    </row>
    <row r="28" spans="1:26" s="108" customFormat="1" ht="12" hidden="1" customHeight="1" x14ac:dyDescent="0.2">
      <c r="A28" s="84" t="s">
        <v>70</v>
      </c>
      <c r="B28" s="40">
        <v>36854</v>
      </c>
      <c r="C28" s="110">
        <v>3875.6480000000001</v>
      </c>
      <c r="D28" s="110">
        <v>3104.107</v>
      </c>
      <c r="E28" s="111">
        <v>6979.7550000000001</v>
      </c>
      <c r="F28" s="114">
        <v>938.06700000000046</v>
      </c>
      <c r="G28" s="106"/>
      <c r="H28" s="106"/>
      <c r="I28" s="110">
        <v>667.54499999999996</v>
      </c>
      <c r="J28" s="110">
        <v>464.71899999999999</v>
      </c>
      <c r="K28" s="110">
        <v>2585.4830000000002</v>
      </c>
      <c r="L28" s="110">
        <v>872.38599999999997</v>
      </c>
      <c r="M28" s="110">
        <v>858.01700000000005</v>
      </c>
      <c r="N28" s="110">
        <v>821.96</v>
      </c>
      <c r="O28" s="110">
        <v>18</v>
      </c>
      <c r="P28" s="111">
        <v>7226.1769999999997</v>
      </c>
      <c r="Q28" s="114">
        <v>-349.31700000000001</v>
      </c>
      <c r="R28" s="110">
        <v>102.895</v>
      </c>
      <c r="S28" s="110">
        <v>-246.42200000000003</v>
      </c>
      <c r="T28" s="125">
        <v>36282487</v>
      </c>
      <c r="U28" s="111">
        <v>28065885</v>
      </c>
      <c r="V28" s="115">
        <v>4.5474735088646412E-13</v>
      </c>
      <c r="W28" s="138">
        <v>34.140126697728874</v>
      </c>
      <c r="X28" s="90">
        <v>36</v>
      </c>
      <c r="Y28" s="10">
        <v>24</v>
      </c>
      <c r="Z28" s="103">
        <v>30</v>
      </c>
    </row>
    <row r="29" spans="1:26" s="108" customFormat="1" ht="12" hidden="1" customHeight="1" x14ac:dyDescent="0.2">
      <c r="A29" s="84" t="s">
        <v>71</v>
      </c>
      <c r="B29" s="40">
        <v>36855</v>
      </c>
      <c r="C29" s="110">
        <v>3820.962</v>
      </c>
      <c r="D29" s="110">
        <v>3129.97</v>
      </c>
      <c r="E29" s="111">
        <v>6950.9319999999998</v>
      </c>
      <c r="F29" s="114">
        <v>929.60600000000011</v>
      </c>
      <c r="G29" s="106"/>
      <c r="H29" s="106"/>
      <c r="I29" s="110">
        <v>616.20799999999997</v>
      </c>
      <c r="J29" s="110">
        <v>473.45</v>
      </c>
      <c r="K29" s="110">
        <v>2573.5729999999999</v>
      </c>
      <c r="L29" s="110">
        <v>867.245</v>
      </c>
      <c r="M29" s="110">
        <v>789.01400000000001</v>
      </c>
      <c r="N29" s="110">
        <v>831.04399999999998</v>
      </c>
      <c r="O29" s="110">
        <v>18</v>
      </c>
      <c r="P29" s="111">
        <v>7098.14</v>
      </c>
      <c r="Q29" s="114">
        <v>-242.30699999999999</v>
      </c>
      <c r="R29" s="110">
        <v>95.099000000000004</v>
      </c>
      <c r="S29" s="110">
        <v>-147.20799999999997</v>
      </c>
      <c r="T29" s="125">
        <v>36040180</v>
      </c>
      <c r="U29" s="111">
        <v>28160984</v>
      </c>
      <c r="V29" s="115">
        <v>3.4106051316484809E-13</v>
      </c>
      <c r="W29" s="138">
        <v>37.34938347149825</v>
      </c>
      <c r="X29" s="90">
        <v>38</v>
      </c>
      <c r="Y29" s="10">
        <v>22</v>
      </c>
      <c r="Z29" s="103">
        <v>30</v>
      </c>
    </row>
    <row r="30" spans="1:26" s="108" customFormat="1" ht="12" hidden="1" customHeight="1" x14ac:dyDescent="0.2">
      <c r="A30" s="84" t="s">
        <v>72</v>
      </c>
      <c r="B30" s="40">
        <v>36856</v>
      </c>
      <c r="C30" s="110">
        <v>3792.442</v>
      </c>
      <c r="D30" s="110">
        <v>3142.7170000000001</v>
      </c>
      <c r="E30" s="111">
        <v>6935.1589999999997</v>
      </c>
      <c r="F30" s="114">
        <v>957.08500000000004</v>
      </c>
      <c r="G30" s="106"/>
      <c r="H30" s="106"/>
      <c r="I30" s="110">
        <v>558.71299999999997</v>
      </c>
      <c r="J30" s="110">
        <v>464.02</v>
      </c>
      <c r="K30" s="110">
        <v>2596.049</v>
      </c>
      <c r="L30" s="110">
        <v>878.72699999999998</v>
      </c>
      <c r="M30" s="110">
        <v>862.24099999999999</v>
      </c>
      <c r="N30" s="110">
        <v>842.57500000000005</v>
      </c>
      <c r="O30" s="110">
        <v>18</v>
      </c>
      <c r="P30" s="111">
        <v>7177.41</v>
      </c>
      <c r="Q30" s="114">
        <v>-209.096</v>
      </c>
      <c r="R30" s="110">
        <v>-33.155000000000001</v>
      </c>
      <c r="S30" s="110">
        <v>-242.251</v>
      </c>
      <c r="T30" s="125">
        <v>35831084</v>
      </c>
      <c r="U30" s="111">
        <v>28127829</v>
      </c>
      <c r="V30" s="115">
        <v>0</v>
      </c>
      <c r="W30" s="138">
        <v>33.635128861047967</v>
      </c>
      <c r="X30" s="90">
        <v>43</v>
      </c>
      <c r="Y30" s="10">
        <v>29</v>
      </c>
      <c r="Z30" s="103">
        <v>36</v>
      </c>
    </row>
    <row r="31" spans="1:26" s="108" customFormat="1" ht="12" hidden="1" customHeight="1" x14ac:dyDescent="0.2">
      <c r="A31" s="84" t="s">
        <v>73</v>
      </c>
      <c r="B31" s="40">
        <v>36857</v>
      </c>
      <c r="C31" s="110">
        <v>3795.799</v>
      </c>
      <c r="D31" s="110">
        <v>3083.924</v>
      </c>
      <c r="E31" s="111">
        <v>6879.723</v>
      </c>
      <c r="F31" s="114">
        <v>989.83900000000074</v>
      </c>
      <c r="G31" s="106"/>
      <c r="H31" s="106"/>
      <c r="I31" s="110">
        <v>600.96199999999999</v>
      </c>
      <c r="J31" s="110">
        <v>469.36500000000001</v>
      </c>
      <c r="K31" s="110">
        <v>2487.3229999999999</v>
      </c>
      <c r="L31" s="110">
        <v>904.39599999999996</v>
      </c>
      <c r="M31" s="110">
        <v>806.37099999999998</v>
      </c>
      <c r="N31" s="110">
        <v>826.48099999999999</v>
      </c>
      <c r="O31" s="110">
        <v>18</v>
      </c>
      <c r="P31" s="111">
        <v>7102.7370000000001</v>
      </c>
      <c r="Q31" s="114">
        <v>-278.851</v>
      </c>
      <c r="R31" s="110">
        <v>55.837000000000003</v>
      </c>
      <c r="S31" s="110">
        <v>-223.01400000000001</v>
      </c>
      <c r="T31" s="125">
        <v>35552233</v>
      </c>
      <c r="U31" s="111">
        <v>28183666</v>
      </c>
      <c r="V31" s="115">
        <v>0</v>
      </c>
      <c r="W31" s="138">
        <v>36.373249147168707</v>
      </c>
      <c r="X31" s="90">
        <v>45</v>
      </c>
      <c r="Y31" s="10">
        <v>32</v>
      </c>
      <c r="Z31" s="103">
        <v>38.5</v>
      </c>
    </row>
    <row r="32" spans="1:26" s="108" customFormat="1" ht="12" hidden="1" customHeight="1" x14ac:dyDescent="0.2">
      <c r="A32" s="84" t="s">
        <v>74</v>
      </c>
      <c r="B32" s="40">
        <v>36858</v>
      </c>
      <c r="C32" s="110">
        <v>3798</v>
      </c>
      <c r="D32" s="110">
        <v>3100</v>
      </c>
      <c r="E32" s="111">
        <v>6898</v>
      </c>
      <c r="F32" s="114">
        <v>1021.635</v>
      </c>
      <c r="G32" s="106"/>
      <c r="H32" s="106"/>
      <c r="I32" s="110">
        <v>575</v>
      </c>
      <c r="J32" s="110">
        <v>474.27600000000001</v>
      </c>
      <c r="K32" s="110">
        <v>2512</v>
      </c>
      <c r="L32" s="110">
        <v>877.36699999999996</v>
      </c>
      <c r="M32" s="110">
        <v>802.52599999999995</v>
      </c>
      <c r="N32" s="110">
        <v>794.14</v>
      </c>
      <c r="O32" s="110">
        <v>31</v>
      </c>
      <c r="P32" s="111">
        <v>7087.9440000000004</v>
      </c>
      <c r="Q32" s="114">
        <v>-212.048</v>
      </c>
      <c r="R32" s="110">
        <v>22.103999999999999</v>
      </c>
      <c r="S32" s="110">
        <v>-189.94400000000002</v>
      </c>
      <c r="T32" s="125">
        <v>35340185</v>
      </c>
      <c r="U32" s="111">
        <v>28205770</v>
      </c>
      <c r="V32" s="115">
        <v>-3.979039320256561E-13</v>
      </c>
      <c r="W32" s="138">
        <v>36.409982793418024</v>
      </c>
      <c r="X32" s="90">
        <v>43</v>
      </c>
      <c r="Y32" s="10">
        <v>31</v>
      </c>
      <c r="Z32" s="103">
        <v>37</v>
      </c>
    </row>
    <row r="33" spans="1:26" s="108" customFormat="1" ht="12" hidden="1" customHeight="1" x14ac:dyDescent="0.2">
      <c r="A33" s="84" t="s">
        <v>68</v>
      </c>
      <c r="B33" s="40">
        <v>36859</v>
      </c>
      <c r="C33" s="110">
        <v>3797.877</v>
      </c>
      <c r="D33" s="110">
        <v>3137.2109999999998</v>
      </c>
      <c r="E33" s="111">
        <v>6935.0879999999997</v>
      </c>
      <c r="F33" s="114">
        <v>1154.947000000001</v>
      </c>
      <c r="G33" s="106"/>
      <c r="H33" s="106"/>
      <c r="I33" s="110">
        <v>544.17100000000005</v>
      </c>
      <c r="J33" s="110">
        <v>477.59899999999999</v>
      </c>
      <c r="K33" s="110">
        <v>2587.3220000000001</v>
      </c>
      <c r="L33" s="110">
        <v>856.3</v>
      </c>
      <c r="M33" s="110">
        <v>871.81</v>
      </c>
      <c r="N33" s="110">
        <v>795.71199999999999</v>
      </c>
      <c r="O33" s="110">
        <v>51</v>
      </c>
      <c r="P33" s="111">
        <v>7338.8609999999999</v>
      </c>
      <c r="Q33" s="114">
        <v>-291.22000000000003</v>
      </c>
      <c r="R33" s="110">
        <v>-112.553</v>
      </c>
      <c r="S33" s="110">
        <v>-403.77300000000002</v>
      </c>
      <c r="T33" s="125">
        <v>35048965</v>
      </c>
      <c r="U33" s="111">
        <v>28093217</v>
      </c>
      <c r="V33" s="115">
        <v>0</v>
      </c>
      <c r="W33" s="138">
        <v>28.25675586763975</v>
      </c>
      <c r="X33" s="90">
        <v>60</v>
      </c>
      <c r="Y33" s="10">
        <v>28</v>
      </c>
      <c r="Z33" s="103">
        <v>44</v>
      </c>
    </row>
    <row r="34" spans="1:26" s="24" customFormat="1" ht="12" hidden="1" customHeight="1" x14ac:dyDescent="0.2">
      <c r="A34" s="94" t="s">
        <v>69</v>
      </c>
      <c r="B34" s="41">
        <v>36860</v>
      </c>
      <c r="C34" s="117">
        <v>3844.8339999999998</v>
      </c>
      <c r="D34" s="117">
        <v>3140.069</v>
      </c>
      <c r="E34" s="118">
        <v>6984.9030000000002</v>
      </c>
      <c r="F34" s="119">
        <v>1124.4520000000002</v>
      </c>
      <c r="G34" s="120"/>
      <c r="H34" s="120"/>
      <c r="I34" s="117">
        <v>607.95500000000004</v>
      </c>
      <c r="J34" s="117">
        <v>488.17500000000001</v>
      </c>
      <c r="K34" s="117">
        <v>2624.828</v>
      </c>
      <c r="L34" s="117">
        <v>839.12300000000005</v>
      </c>
      <c r="M34" s="117">
        <v>905.32600000000002</v>
      </c>
      <c r="N34" s="117">
        <v>751.93200000000002</v>
      </c>
      <c r="O34" s="117">
        <v>27</v>
      </c>
      <c r="P34" s="118">
        <v>7368.7910000000002</v>
      </c>
      <c r="Q34" s="119">
        <v>-307.73899999999998</v>
      </c>
      <c r="R34" s="117">
        <v>-76.149000000000001</v>
      </c>
      <c r="S34" s="117">
        <v>-383.88799999999998</v>
      </c>
      <c r="T34" s="126">
        <v>34741226</v>
      </c>
      <c r="U34" s="118">
        <v>28017068</v>
      </c>
      <c r="V34" s="116">
        <v>0</v>
      </c>
      <c r="W34" s="139">
        <v>32.381088127411942</v>
      </c>
      <c r="X34" s="122">
        <v>45</v>
      </c>
      <c r="Y34" s="24">
        <v>28</v>
      </c>
      <c r="Z34" s="121">
        <v>36.5</v>
      </c>
    </row>
    <row r="35" spans="1:26" s="108" customFormat="1" ht="12" hidden="1" customHeight="1" x14ac:dyDescent="0.2">
      <c r="A35" s="84" t="s">
        <v>70</v>
      </c>
      <c r="B35" s="40">
        <v>36861</v>
      </c>
      <c r="C35" s="110">
        <v>3826.701</v>
      </c>
      <c r="D35" s="110">
        <v>3151.7449999999999</v>
      </c>
      <c r="E35" s="111">
        <v>6978.4459999999999</v>
      </c>
      <c r="F35" s="114">
        <v>1044.375</v>
      </c>
      <c r="G35" s="106"/>
      <c r="H35" s="106"/>
      <c r="I35" s="110">
        <v>642.12</v>
      </c>
      <c r="J35" s="110">
        <v>479.54</v>
      </c>
      <c r="K35" s="110">
        <v>2636.2460000000001</v>
      </c>
      <c r="L35" s="110">
        <v>856.75599999999997</v>
      </c>
      <c r="M35" s="110">
        <v>855.16700000000003</v>
      </c>
      <c r="N35" s="110">
        <v>822.33900000000006</v>
      </c>
      <c r="O35" s="110">
        <v>11</v>
      </c>
      <c r="P35" s="111">
        <v>7347.5430000000006</v>
      </c>
      <c r="Q35" s="114">
        <v>-284.40300000000002</v>
      </c>
      <c r="R35" s="110">
        <v>-84.694000000000003</v>
      </c>
      <c r="S35" s="110">
        <v>-369.09700000000004</v>
      </c>
      <c r="T35" s="125">
        <v>34456823</v>
      </c>
      <c r="U35" s="111">
        <v>27932374</v>
      </c>
      <c r="V35" s="115">
        <v>-6.2527760746888816E-13</v>
      </c>
      <c r="W35" s="138">
        <v>32.935771974776706</v>
      </c>
      <c r="X35" s="90">
        <v>42</v>
      </c>
      <c r="Y35" s="10">
        <v>24</v>
      </c>
      <c r="Z35" s="103">
        <v>33</v>
      </c>
    </row>
    <row r="36" spans="1:26" s="108" customFormat="1" ht="12" hidden="1" customHeight="1" x14ac:dyDescent="0.2">
      <c r="A36" s="84" t="s">
        <v>71</v>
      </c>
      <c r="B36" s="40">
        <v>36862</v>
      </c>
      <c r="C36" s="110">
        <v>3845.43</v>
      </c>
      <c r="D36" s="110">
        <v>3138.9319999999998</v>
      </c>
      <c r="E36" s="111">
        <v>6984.3619999999992</v>
      </c>
      <c r="F36" s="114">
        <v>1033.72</v>
      </c>
      <c r="G36" s="106"/>
      <c r="H36" s="106"/>
      <c r="I36" s="110">
        <v>618.42999999999995</v>
      </c>
      <c r="J36" s="110">
        <v>474.87799999999999</v>
      </c>
      <c r="K36" s="110">
        <v>2654.9679999999998</v>
      </c>
      <c r="L36" s="110">
        <v>860.08199999999999</v>
      </c>
      <c r="M36" s="110">
        <v>829.71199999999999</v>
      </c>
      <c r="N36" s="110">
        <v>840.99300000000005</v>
      </c>
      <c r="O36" s="110">
        <v>19</v>
      </c>
      <c r="P36" s="111">
        <v>7331.7830000000004</v>
      </c>
      <c r="Q36" s="114">
        <v>-264.33600000000001</v>
      </c>
      <c r="R36" s="110">
        <v>-83.084999999999994</v>
      </c>
      <c r="S36" s="110">
        <v>-347.42099999999999</v>
      </c>
      <c r="T36" s="125">
        <v>34192487</v>
      </c>
      <c r="U36" s="111">
        <v>27849289</v>
      </c>
      <c r="V36" s="115">
        <v>-1.1937117960769683E-12</v>
      </c>
      <c r="W36" s="138">
        <v>28.864633534212416</v>
      </c>
      <c r="X36" s="90">
        <v>42</v>
      </c>
      <c r="Y36" s="10">
        <v>23</v>
      </c>
      <c r="Z36" s="103">
        <v>32.5</v>
      </c>
    </row>
    <row r="37" spans="1:26" s="108" customFormat="1" ht="12" hidden="1" customHeight="1" x14ac:dyDescent="0.2">
      <c r="A37" s="84" t="s">
        <v>72</v>
      </c>
      <c r="B37" s="40">
        <v>36863</v>
      </c>
      <c r="C37" s="110">
        <v>3793.5360000000001</v>
      </c>
      <c r="D37" s="110">
        <v>3170.5129999999999</v>
      </c>
      <c r="E37" s="111">
        <v>6964.049</v>
      </c>
      <c r="F37" s="114">
        <v>806.15</v>
      </c>
      <c r="G37" s="106"/>
      <c r="H37" s="106"/>
      <c r="I37" s="110">
        <v>599.25099999999998</v>
      </c>
      <c r="J37" s="110">
        <v>491.25900000000001</v>
      </c>
      <c r="K37" s="110">
        <v>2640.48</v>
      </c>
      <c r="L37" s="110">
        <v>850.19</v>
      </c>
      <c r="M37" s="110">
        <v>829.79100000000005</v>
      </c>
      <c r="N37" s="110">
        <v>840.99099999999999</v>
      </c>
      <c r="O37" s="110">
        <v>15</v>
      </c>
      <c r="P37" s="111">
        <v>7073.1120000000001</v>
      </c>
      <c r="Q37" s="114">
        <v>-234.703</v>
      </c>
      <c r="R37" s="110">
        <v>125.64</v>
      </c>
      <c r="S37" s="110">
        <v>-109.063</v>
      </c>
      <c r="T37" s="125">
        <v>33957784</v>
      </c>
      <c r="U37" s="111">
        <v>27974929</v>
      </c>
      <c r="V37" s="115">
        <v>0</v>
      </c>
      <c r="W37" s="138">
        <v>33.841911592902647</v>
      </c>
      <c r="X37" s="90">
        <v>45</v>
      </c>
      <c r="Y37" s="10">
        <v>22</v>
      </c>
      <c r="Z37" s="103">
        <v>33.5</v>
      </c>
    </row>
    <row r="38" spans="1:26" s="108" customFormat="1" ht="12" hidden="1" customHeight="1" x14ac:dyDescent="0.2">
      <c r="A38" s="84" t="s">
        <v>73</v>
      </c>
      <c r="B38" s="40">
        <v>36864</v>
      </c>
      <c r="C38" s="110">
        <v>3851.1309999999999</v>
      </c>
      <c r="D38" s="110">
        <v>3133.817</v>
      </c>
      <c r="E38" s="111">
        <v>6984.9480000000003</v>
      </c>
      <c r="F38" s="114">
        <v>1057.5940000000007</v>
      </c>
      <c r="G38" s="106"/>
      <c r="H38" s="106"/>
      <c r="I38" s="110">
        <v>619.1</v>
      </c>
      <c r="J38" s="110">
        <v>488.65300000000002</v>
      </c>
      <c r="K38" s="110">
        <v>2591.0479999999998</v>
      </c>
      <c r="L38" s="110">
        <v>845.81799999999998</v>
      </c>
      <c r="M38" s="110">
        <v>819.39099999999996</v>
      </c>
      <c r="N38" s="110">
        <v>842.99699999999996</v>
      </c>
      <c r="O38" s="110">
        <v>15</v>
      </c>
      <c r="P38" s="111">
        <v>7279.6010000000006</v>
      </c>
      <c r="Q38" s="114">
        <v>-236.691</v>
      </c>
      <c r="R38" s="110">
        <v>-57.962000000000003</v>
      </c>
      <c r="S38" s="110">
        <v>-294.65300000000002</v>
      </c>
      <c r="T38" s="125">
        <v>33721093</v>
      </c>
      <c r="U38" s="111">
        <v>27916967</v>
      </c>
      <c r="V38" s="115">
        <v>0</v>
      </c>
      <c r="W38" s="138">
        <v>36.909658121188194</v>
      </c>
      <c r="X38" s="90">
        <v>44</v>
      </c>
      <c r="Y38" s="10">
        <v>24</v>
      </c>
      <c r="Z38" s="103">
        <v>34</v>
      </c>
    </row>
    <row r="39" spans="1:26" s="108" customFormat="1" ht="12" hidden="1" customHeight="1" x14ac:dyDescent="0.2">
      <c r="A39" s="84" t="s">
        <v>74</v>
      </c>
      <c r="B39" s="40">
        <v>36865</v>
      </c>
      <c r="C39" s="110">
        <v>3819.7040000000002</v>
      </c>
      <c r="D39" s="110">
        <v>3175</v>
      </c>
      <c r="E39" s="111">
        <v>6994.7039999999997</v>
      </c>
      <c r="F39" s="114">
        <v>1150.2469999999998</v>
      </c>
      <c r="G39" s="106"/>
      <c r="H39" s="106"/>
      <c r="I39" s="110">
        <v>631.60199999999998</v>
      </c>
      <c r="J39" s="110">
        <v>479.488</v>
      </c>
      <c r="K39" s="110">
        <v>2625</v>
      </c>
      <c r="L39" s="110">
        <v>816.35199999999998</v>
      </c>
      <c r="M39" s="110">
        <v>969.52800000000002</v>
      </c>
      <c r="N39" s="110">
        <v>852.42700000000002</v>
      </c>
      <c r="O39" s="110">
        <v>14</v>
      </c>
      <c r="P39" s="111">
        <v>7538.6440000000002</v>
      </c>
      <c r="Q39" s="114">
        <v>-317.15100000000001</v>
      </c>
      <c r="R39" s="110">
        <v>-226.78899999999999</v>
      </c>
      <c r="S39" s="110">
        <v>-543.94000000000005</v>
      </c>
      <c r="T39" s="125">
        <v>33403942</v>
      </c>
      <c r="U39" s="111">
        <v>27690178</v>
      </c>
      <c r="V39" s="115">
        <v>0</v>
      </c>
      <c r="W39" s="138">
        <v>32.895816133919809</v>
      </c>
      <c r="X39" s="90">
        <v>43</v>
      </c>
      <c r="Y39" s="10">
        <v>24</v>
      </c>
      <c r="Z39" s="103">
        <v>33.5</v>
      </c>
    </row>
    <row r="40" spans="1:26" s="108" customFormat="1" ht="12" hidden="1" customHeight="1" x14ac:dyDescent="0.2">
      <c r="A40" s="84" t="s">
        <v>68</v>
      </c>
      <c r="B40" s="40">
        <v>36866</v>
      </c>
      <c r="C40" s="110">
        <v>3827.605</v>
      </c>
      <c r="D40" s="110">
        <v>3220</v>
      </c>
      <c r="E40" s="111">
        <v>7047.6049999999996</v>
      </c>
      <c r="F40" s="114">
        <v>1119.3900000000001</v>
      </c>
      <c r="G40" s="106"/>
      <c r="H40" s="106"/>
      <c r="I40" s="110">
        <v>636.20399999999995</v>
      </c>
      <c r="J40" s="110">
        <v>477.26400000000001</v>
      </c>
      <c r="K40" s="110">
        <v>2625</v>
      </c>
      <c r="L40" s="110">
        <v>910.35599999999999</v>
      </c>
      <c r="M40" s="110">
        <v>855.15200000000004</v>
      </c>
      <c r="N40" s="110">
        <v>835.22199999999998</v>
      </c>
      <c r="O40" s="110">
        <v>11</v>
      </c>
      <c r="P40" s="111">
        <v>7469.5879999999997</v>
      </c>
      <c r="Q40" s="114">
        <v>-374.91399999999999</v>
      </c>
      <c r="R40" s="110">
        <v>-47.069000000000003</v>
      </c>
      <c r="S40" s="110">
        <v>-421.983</v>
      </c>
      <c r="T40" s="125">
        <v>33029028</v>
      </c>
      <c r="U40" s="111">
        <v>27643109</v>
      </c>
      <c r="V40" s="115">
        <v>0</v>
      </c>
      <c r="W40" s="138">
        <v>32.670496047554437</v>
      </c>
      <c r="X40" s="90">
        <v>46</v>
      </c>
      <c r="Y40" s="10">
        <v>24</v>
      </c>
      <c r="Z40" s="103">
        <v>35</v>
      </c>
    </row>
    <row r="41" spans="1:26" s="108" customFormat="1" ht="12" hidden="1" customHeight="1" x14ac:dyDescent="0.2">
      <c r="A41" s="84" t="s">
        <v>69</v>
      </c>
      <c r="B41" s="40">
        <v>36867</v>
      </c>
      <c r="C41" s="110">
        <v>3746.34</v>
      </c>
      <c r="D41" s="110">
        <v>3267.5129999999999</v>
      </c>
      <c r="E41" s="111">
        <v>7013.8530000000001</v>
      </c>
      <c r="F41" s="114">
        <v>1226.9220000000005</v>
      </c>
      <c r="G41" s="106"/>
      <c r="H41" s="106"/>
      <c r="I41" s="110">
        <v>583.04200000000003</v>
      </c>
      <c r="J41" s="110">
        <v>476.20400000000001</v>
      </c>
      <c r="K41" s="110">
        <v>2647.1570000000002</v>
      </c>
      <c r="L41" s="110">
        <v>864.096</v>
      </c>
      <c r="M41" s="110">
        <v>559.76599999999996</v>
      </c>
      <c r="N41" s="110">
        <v>836.36699999999996</v>
      </c>
      <c r="O41" s="110">
        <v>36</v>
      </c>
      <c r="P41" s="111">
        <v>7229.5540000000001</v>
      </c>
      <c r="Q41" s="114">
        <v>-291.61500000000001</v>
      </c>
      <c r="R41" s="110">
        <v>75.914000000000001</v>
      </c>
      <c r="S41" s="110">
        <v>-215.70100000000002</v>
      </c>
      <c r="T41" s="125">
        <v>32737413</v>
      </c>
      <c r="U41" s="111">
        <v>27719023</v>
      </c>
      <c r="V41" s="115">
        <v>0</v>
      </c>
      <c r="W41" s="138">
        <v>37.46922437396848</v>
      </c>
      <c r="X41" s="90">
        <v>44</v>
      </c>
      <c r="Y41" s="10">
        <v>24</v>
      </c>
      <c r="Z41" s="103">
        <v>34</v>
      </c>
    </row>
    <row r="42" spans="1:26" s="108" customFormat="1" ht="12" hidden="1" customHeight="1" x14ac:dyDescent="0.2">
      <c r="A42" s="84" t="s">
        <v>70</v>
      </c>
      <c r="B42" s="40">
        <v>36868</v>
      </c>
      <c r="C42" s="110">
        <v>3745.3249999999998</v>
      </c>
      <c r="D42" s="110">
        <v>3225.7310000000002</v>
      </c>
      <c r="E42" s="111">
        <v>6971.0560000000005</v>
      </c>
      <c r="F42" s="114">
        <v>990.81300000000033</v>
      </c>
      <c r="G42" s="106"/>
      <c r="H42" s="106"/>
      <c r="I42" s="110">
        <v>561.18799999999999</v>
      </c>
      <c r="J42" s="110">
        <v>476.08699999999999</v>
      </c>
      <c r="K42" s="110">
        <v>2619.6799999999998</v>
      </c>
      <c r="L42" s="110">
        <v>894.27</v>
      </c>
      <c r="M42" s="110">
        <v>841.94600000000003</v>
      </c>
      <c r="N42" s="110">
        <v>874.08</v>
      </c>
      <c r="O42" s="110">
        <v>16</v>
      </c>
      <c r="P42" s="111">
        <v>7274.0640000000003</v>
      </c>
      <c r="Q42" s="114">
        <v>-258.06599999999997</v>
      </c>
      <c r="R42" s="110">
        <v>-44.942</v>
      </c>
      <c r="S42" s="110">
        <v>-303.00799999999998</v>
      </c>
      <c r="T42" s="125">
        <v>32479347</v>
      </c>
      <c r="U42" s="111">
        <v>27674081</v>
      </c>
      <c r="V42" s="115">
        <v>0</v>
      </c>
      <c r="W42" s="138">
        <v>35.966661985868797</v>
      </c>
      <c r="X42" s="90">
        <v>44</v>
      </c>
      <c r="Y42" s="10">
        <v>26</v>
      </c>
      <c r="Z42" s="103">
        <v>35</v>
      </c>
    </row>
    <row r="43" spans="1:26" s="108" customFormat="1" ht="12" hidden="1" customHeight="1" x14ac:dyDescent="0.2">
      <c r="A43" s="84" t="s">
        <v>71</v>
      </c>
      <c r="B43" s="40">
        <v>36869</v>
      </c>
      <c r="C43" s="110">
        <v>3724.549</v>
      </c>
      <c r="D43" s="110">
        <v>3244.973</v>
      </c>
      <c r="E43" s="111">
        <v>6969.5219999999999</v>
      </c>
      <c r="F43" s="114">
        <v>998.22599999999977</v>
      </c>
      <c r="G43" s="106"/>
      <c r="H43" s="106"/>
      <c r="I43" s="110">
        <v>669</v>
      </c>
      <c r="J43" s="110">
        <v>472.51</v>
      </c>
      <c r="K43" s="110">
        <v>2585.89</v>
      </c>
      <c r="L43" s="110">
        <v>919.10900000000004</v>
      </c>
      <c r="M43" s="110">
        <v>765.69200000000001</v>
      </c>
      <c r="N43" s="110">
        <v>862.22400000000005</v>
      </c>
      <c r="O43" s="110">
        <v>17</v>
      </c>
      <c r="P43" s="111">
        <v>7289.6509999999998</v>
      </c>
      <c r="Q43" s="114">
        <v>-452.84199999999998</v>
      </c>
      <c r="R43" s="110">
        <v>132.71299999999999</v>
      </c>
      <c r="S43" s="110">
        <v>-320.12900000000002</v>
      </c>
      <c r="T43" s="125">
        <v>32026505</v>
      </c>
      <c r="U43" s="111">
        <v>27806794</v>
      </c>
      <c r="V43" s="115">
        <v>0</v>
      </c>
      <c r="W43" s="138">
        <v>34.740586307131792</v>
      </c>
      <c r="X43" s="90">
        <v>48</v>
      </c>
      <c r="Y43" s="10">
        <v>26</v>
      </c>
      <c r="Z43" s="103">
        <v>37</v>
      </c>
    </row>
    <row r="44" spans="1:26" s="108" customFormat="1" ht="12" hidden="1" customHeight="1" x14ac:dyDescent="0.2">
      <c r="A44" s="84" t="s">
        <v>72</v>
      </c>
      <c r="B44" s="40">
        <v>36870</v>
      </c>
      <c r="C44" s="110">
        <v>3707.8939999999998</v>
      </c>
      <c r="D44" s="110">
        <v>3197.9290000000001</v>
      </c>
      <c r="E44" s="111">
        <v>6905.8230000000003</v>
      </c>
      <c r="F44" s="114">
        <v>1307.6540000000002</v>
      </c>
      <c r="G44" s="106"/>
      <c r="H44" s="106"/>
      <c r="I44" s="110">
        <v>675</v>
      </c>
      <c r="J44" s="110">
        <v>492.20600000000002</v>
      </c>
      <c r="K44" s="110">
        <v>2580.1329999999998</v>
      </c>
      <c r="L44" s="110">
        <v>887.43899999999996</v>
      </c>
      <c r="M44" s="110">
        <v>666.79499999999996</v>
      </c>
      <c r="N44" s="110">
        <v>881.63699999999994</v>
      </c>
      <c r="O44" s="110">
        <v>22</v>
      </c>
      <c r="P44" s="111">
        <v>7512.8640000000005</v>
      </c>
      <c r="Q44" s="114">
        <v>-252.87799999999999</v>
      </c>
      <c r="R44" s="110">
        <v>-354.16300000000001</v>
      </c>
      <c r="S44" s="110">
        <v>-607.04099999999994</v>
      </c>
      <c r="T44" s="125">
        <v>31773627</v>
      </c>
      <c r="U44" s="111">
        <v>27452631</v>
      </c>
      <c r="V44" s="115">
        <v>0</v>
      </c>
      <c r="W44" s="138">
        <v>36.35735566848885</v>
      </c>
      <c r="X44" s="90">
        <v>45</v>
      </c>
      <c r="Y44" s="10">
        <v>25</v>
      </c>
      <c r="Z44" s="103">
        <v>35</v>
      </c>
    </row>
    <row r="45" spans="1:26" s="108" customFormat="1" ht="12" hidden="1" customHeight="1" x14ac:dyDescent="0.2">
      <c r="A45" s="84" t="s">
        <v>73</v>
      </c>
      <c r="B45" s="40">
        <v>36871</v>
      </c>
      <c r="C45" s="110">
        <v>3751.0369999999998</v>
      </c>
      <c r="D45" s="110">
        <v>3150</v>
      </c>
      <c r="E45" s="111">
        <v>6901.0370000000003</v>
      </c>
      <c r="F45" s="114">
        <v>1433.8339999999996</v>
      </c>
      <c r="G45" s="106"/>
      <c r="H45" s="106"/>
      <c r="I45" s="110">
        <v>684</v>
      </c>
      <c r="J45" s="110">
        <v>484.53699999999998</v>
      </c>
      <c r="K45" s="110">
        <v>2616</v>
      </c>
      <c r="L45" s="110">
        <v>912.19200000000001</v>
      </c>
      <c r="M45" s="110">
        <v>656.48900000000003</v>
      </c>
      <c r="N45" s="110">
        <v>860.51300000000003</v>
      </c>
      <c r="O45" s="110">
        <v>22</v>
      </c>
      <c r="P45" s="111">
        <v>7669.5650000000005</v>
      </c>
      <c r="Q45" s="114">
        <v>-359.56799999999998</v>
      </c>
      <c r="R45" s="110">
        <v>-408.96</v>
      </c>
      <c r="S45" s="110">
        <v>-768.52800000000002</v>
      </c>
      <c r="T45" s="125">
        <v>31414059</v>
      </c>
      <c r="U45" s="111">
        <v>27043671</v>
      </c>
      <c r="V45" s="115">
        <v>0</v>
      </c>
      <c r="W45" s="138">
        <v>13.353425076971618</v>
      </c>
      <c r="X45" s="90">
        <v>32</v>
      </c>
      <c r="Y45" s="10">
        <v>18</v>
      </c>
      <c r="Z45" s="103">
        <v>25</v>
      </c>
    </row>
    <row r="46" spans="1:26" s="108" customFormat="1" ht="12" hidden="1" customHeight="1" x14ac:dyDescent="0.2">
      <c r="A46" s="84" t="s">
        <v>74</v>
      </c>
      <c r="B46" s="40">
        <v>36872</v>
      </c>
      <c r="C46" s="110">
        <v>3796.828</v>
      </c>
      <c r="D46" s="110">
        <v>3119.5079999999998</v>
      </c>
      <c r="E46" s="111">
        <v>6916.3359999999993</v>
      </c>
      <c r="F46" s="114">
        <v>1586.8150000000001</v>
      </c>
      <c r="G46" s="106"/>
      <c r="H46" s="106"/>
      <c r="I46" s="110">
        <v>707.93399999999997</v>
      </c>
      <c r="J46" s="110">
        <v>489.298</v>
      </c>
      <c r="K46" s="110">
        <v>2563.2130000000002</v>
      </c>
      <c r="L46" s="110">
        <v>879.971</v>
      </c>
      <c r="M46" s="110">
        <v>590.44299999999998</v>
      </c>
      <c r="N46" s="110">
        <v>859.20899999999995</v>
      </c>
      <c r="O46" s="110">
        <v>23</v>
      </c>
      <c r="P46" s="111">
        <v>7699.8829999999998</v>
      </c>
      <c r="Q46" s="114">
        <v>-374.22300000000001</v>
      </c>
      <c r="R46" s="110">
        <v>-409.32400000000001</v>
      </c>
      <c r="S46" s="110">
        <v>-783.54700000000003</v>
      </c>
      <c r="T46" s="125">
        <v>31039836</v>
      </c>
      <c r="U46" s="111">
        <v>26634347</v>
      </c>
      <c r="V46" s="115">
        <v>0</v>
      </c>
      <c r="W46" s="138">
        <v>8.2384579777883751</v>
      </c>
      <c r="X46" s="90">
        <v>31</v>
      </c>
      <c r="Y46" s="10">
        <v>28</v>
      </c>
      <c r="Z46" s="103">
        <v>29.5</v>
      </c>
    </row>
    <row r="47" spans="1:26" s="108" customFormat="1" ht="12" hidden="1" customHeight="1" x14ac:dyDescent="0.2">
      <c r="A47" s="84" t="s">
        <v>68</v>
      </c>
      <c r="B47" s="40">
        <v>36873</v>
      </c>
      <c r="C47" s="110">
        <v>3857.444</v>
      </c>
      <c r="D47" s="110">
        <v>3149.9789999999998</v>
      </c>
      <c r="E47" s="111">
        <v>7007.4229999999998</v>
      </c>
      <c r="F47" s="114">
        <v>1383.0430000000001</v>
      </c>
      <c r="G47" s="106"/>
      <c r="H47" s="106"/>
      <c r="I47" s="110">
        <v>681.92899999999997</v>
      </c>
      <c r="J47" s="110">
        <v>498.95</v>
      </c>
      <c r="K47" s="110">
        <v>2573.4850000000001</v>
      </c>
      <c r="L47" s="110">
        <v>892.70600000000002</v>
      </c>
      <c r="M47" s="110">
        <v>730.81899999999996</v>
      </c>
      <c r="N47" s="110">
        <v>853.18100000000004</v>
      </c>
      <c r="O47" s="110">
        <v>19</v>
      </c>
      <c r="P47" s="111">
        <v>7633.1129999999994</v>
      </c>
      <c r="Q47" s="114">
        <v>-358.29899999999998</v>
      </c>
      <c r="R47" s="110">
        <v>-267.39100000000002</v>
      </c>
      <c r="S47" s="110">
        <v>-625.69000000000005</v>
      </c>
      <c r="T47" s="125">
        <v>30681537</v>
      </c>
      <c r="U47" s="111">
        <v>26366956</v>
      </c>
      <c r="V47" s="115">
        <v>0</v>
      </c>
      <c r="W47" s="138">
        <v>12.878899234433812</v>
      </c>
      <c r="X47" s="90">
        <v>36</v>
      </c>
      <c r="Y47" s="10">
        <v>29</v>
      </c>
      <c r="Z47" s="103">
        <v>32.5</v>
      </c>
    </row>
    <row r="48" spans="1:26" s="108" customFormat="1" ht="12" hidden="1" customHeight="1" x14ac:dyDescent="0.2">
      <c r="A48" s="84" t="s">
        <v>69</v>
      </c>
      <c r="B48" s="40">
        <v>36874</v>
      </c>
      <c r="C48" s="110">
        <v>3832.902</v>
      </c>
      <c r="D48" s="110">
        <v>3194.6950000000002</v>
      </c>
      <c r="E48" s="111">
        <v>7027.5969999999998</v>
      </c>
      <c r="F48" s="114">
        <v>889.98899999999935</v>
      </c>
      <c r="G48" s="106"/>
      <c r="H48" s="106"/>
      <c r="I48" s="110">
        <v>637.92200000000003</v>
      </c>
      <c r="J48" s="110">
        <v>506.16699999999997</v>
      </c>
      <c r="K48" s="110">
        <v>2597.5819999999999</v>
      </c>
      <c r="L48" s="110">
        <v>886.19899999999996</v>
      </c>
      <c r="M48" s="110">
        <v>1033.0160000000001</v>
      </c>
      <c r="N48" s="110">
        <v>853.11599999999999</v>
      </c>
      <c r="O48" s="110">
        <v>25</v>
      </c>
      <c r="P48" s="111">
        <v>7428.991</v>
      </c>
      <c r="Q48" s="114">
        <v>-384.57299999999998</v>
      </c>
      <c r="R48" s="110">
        <v>-16.821000000000002</v>
      </c>
      <c r="S48" s="110">
        <v>-401.39400000000001</v>
      </c>
      <c r="T48" s="125">
        <v>30296964</v>
      </c>
      <c r="U48" s="111">
        <v>26350135</v>
      </c>
      <c r="V48" s="115">
        <v>0</v>
      </c>
      <c r="W48" s="138">
        <v>21.811953517817219</v>
      </c>
      <c r="X48" s="90">
        <v>45</v>
      </c>
      <c r="Y48" s="10">
        <v>35</v>
      </c>
      <c r="Z48" s="103">
        <v>40</v>
      </c>
    </row>
    <row r="49" spans="1:26" s="108" customFormat="1" ht="12" hidden="1" customHeight="1" x14ac:dyDescent="0.2">
      <c r="A49" s="84" t="s">
        <v>70</v>
      </c>
      <c r="B49" s="40">
        <v>36875</v>
      </c>
      <c r="C49" s="110">
        <v>3885.2150000000001</v>
      </c>
      <c r="D49" s="110">
        <v>3150</v>
      </c>
      <c r="E49" s="111">
        <v>7035.2150000000001</v>
      </c>
      <c r="F49" s="114">
        <v>1057.4039999999993</v>
      </c>
      <c r="G49" s="106"/>
      <c r="H49" s="106"/>
      <c r="I49" s="110">
        <v>696.98500000000001</v>
      </c>
      <c r="J49" s="110">
        <v>487.81099999999998</v>
      </c>
      <c r="K49" s="110">
        <v>2616</v>
      </c>
      <c r="L49" s="110">
        <v>886.17399999999998</v>
      </c>
      <c r="M49" s="110">
        <v>1049.6500000000001</v>
      </c>
      <c r="N49" s="110">
        <v>816.68299999999999</v>
      </c>
      <c r="O49" s="110">
        <v>30</v>
      </c>
      <c r="P49" s="111">
        <v>7640.7070000000003</v>
      </c>
      <c r="Q49" s="114">
        <v>-470.74099999999999</v>
      </c>
      <c r="R49" s="110">
        <v>-134.751</v>
      </c>
      <c r="S49" s="110">
        <v>-605.49199999999996</v>
      </c>
      <c r="T49" s="125">
        <v>29826223</v>
      </c>
      <c r="U49" s="111">
        <v>26215384</v>
      </c>
      <c r="V49" s="115">
        <v>0</v>
      </c>
      <c r="W49" s="138">
        <v>35.146911800981158</v>
      </c>
      <c r="X49" s="90">
        <v>41</v>
      </c>
      <c r="Y49" s="10">
        <v>29</v>
      </c>
      <c r="Z49" s="103">
        <v>35</v>
      </c>
    </row>
    <row r="50" spans="1:26" s="108" customFormat="1" ht="12" hidden="1" customHeight="1" x14ac:dyDescent="0.2">
      <c r="A50" s="84" t="s">
        <v>71</v>
      </c>
      <c r="B50" s="40">
        <v>36876</v>
      </c>
      <c r="C50" s="110">
        <v>3829.4940000000001</v>
      </c>
      <c r="D50" s="110">
        <v>3150</v>
      </c>
      <c r="E50" s="111">
        <v>6979.4940000000006</v>
      </c>
      <c r="F50" s="114">
        <v>1338.256000000001</v>
      </c>
      <c r="G50" s="106"/>
      <c r="H50" s="106"/>
      <c r="I50" s="110">
        <v>668.02800000000002</v>
      </c>
      <c r="J50" s="110">
        <v>487.63400000000001</v>
      </c>
      <c r="K50" s="110">
        <v>2616</v>
      </c>
      <c r="L50" s="110">
        <v>871.68700000000001</v>
      </c>
      <c r="M50" s="110">
        <v>706.423</v>
      </c>
      <c r="N50" s="110">
        <v>838.31100000000004</v>
      </c>
      <c r="O50" s="110">
        <v>28</v>
      </c>
      <c r="P50" s="111">
        <v>7554.3390000000009</v>
      </c>
      <c r="Q50" s="114">
        <v>-398.21</v>
      </c>
      <c r="R50" s="110">
        <v>-176.63499999999999</v>
      </c>
      <c r="S50" s="110">
        <v>-574.84500000000003</v>
      </c>
      <c r="T50" s="125">
        <v>29428013</v>
      </c>
      <c r="U50" s="111">
        <v>26038749</v>
      </c>
      <c r="V50" s="115">
        <v>0</v>
      </c>
      <c r="W50" s="138">
        <v>27.554313839592623</v>
      </c>
      <c r="X50" s="90">
        <v>38</v>
      </c>
      <c r="Y50" s="10">
        <v>23</v>
      </c>
      <c r="Z50" s="103">
        <v>30.5</v>
      </c>
    </row>
    <row r="51" spans="1:26" s="108" customFormat="1" ht="12" hidden="1" customHeight="1" x14ac:dyDescent="0.2">
      <c r="A51" s="84" t="s">
        <v>72</v>
      </c>
      <c r="B51" s="40">
        <v>36877</v>
      </c>
      <c r="C51" s="110">
        <v>3790.1610000000001</v>
      </c>
      <c r="D51" s="110">
        <v>3150</v>
      </c>
      <c r="E51" s="111">
        <v>6940.1610000000001</v>
      </c>
      <c r="F51" s="114">
        <v>1198.5620000000004</v>
      </c>
      <c r="G51" s="106"/>
      <c r="H51" s="106"/>
      <c r="I51" s="110">
        <v>713.029</v>
      </c>
      <c r="J51" s="110">
        <v>488.86500000000001</v>
      </c>
      <c r="K51" s="110">
        <v>2616</v>
      </c>
      <c r="L51" s="110">
        <v>883.74</v>
      </c>
      <c r="M51" s="110">
        <v>702.83799999999997</v>
      </c>
      <c r="N51" s="110">
        <v>837.30700000000002</v>
      </c>
      <c r="O51" s="110">
        <v>19</v>
      </c>
      <c r="P51" s="111">
        <v>7459.3410000000003</v>
      </c>
      <c r="Q51" s="114">
        <v>-432.601</v>
      </c>
      <c r="R51" s="110">
        <v>-86.578999999999994</v>
      </c>
      <c r="S51" s="110">
        <v>-519.17999999999995</v>
      </c>
      <c r="T51" s="125">
        <v>28995412</v>
      </c>
      <c r="U51" s="111">
        <v>25952170</v>
      </c>
      <c r="V51" s="115">
        <v>0</v>
      </c>
      <c r="W51" s="138">
        <v>30.280660485378597</v>
      </c>
      <c r="X51" s="90">
        <v>39</v>
      </c>
      <c r="Y51" s="10">
        <v>25</v>
      </c>
      <c r="Z51" s="103">
        <v>32</v>
      </c>
    </row>
    <row r="52" spans="1:26" s="108" customFormat="1" ht="12" hidden="1" customHeight="1" x14ac:dyDescent="0.2">
      <c r="A52" s="84" t="s">
        <v>73</v>
      </c>
      <c r="B52" s="40">
        <v>36878</v>
      </c>
      <c r="C52" s="110">
        <v>3861.518</v>
      </c>
      <c r="D52" s="110">
        <v>3150</v>
      </c>
      <c r="E52" s="111">
        <v>7011.518</v>
      </c>
      <c r="F52" s="114">
        <v>1517.171</v>
      </c>
      <c r="G52" s="106"/>
      <c r="H52" s="106"/>
      <c r="I52" s="110">
        <v>739.85799999999995</v>
      </c>
      <c r="J52" s="110">
        <v>489.15699999999998</v>
      </c>
      <c r="K52" s="110">
        <v>2616</v>
      </c>
      <c r="L52" s="110">
        <v>845.71100000000001</v>
      </c>
      <c r="M52" s="110">
        <v>704.06700000000001</v>
      </c>
      <c r="N52" s="110">
        <v>823.67100000000005</v>
      </c>
      <c r="O52" s="110">
        <v>28</v>
      </c>
      <c r="P52" s="111">
        <v>7763.6350000000002</v>
      </c>
      <c r="Q52" s="114">
        <v>-477.31900000000002</v>
      </c>
      <c r="R52" s="110">
        <v>-274.798</v>
      </c>
      <c r="S52" s="110">
        <v>-752.11699999999996</v>
      </c>
      <c r="T52" s="125">
        <v>28518093</v>
      </c>
      <c r="U52" s="111">
        <v>25677372</v>
      </c>
      <c r="V52" s="115">
        <v>0</v>
      </c>
      <c r="W52" s="138">
        <v>35.10589638712927</v>
      </c>
      <c r="X52" s="90">
        <v>35</v>
      </c>
      <c r="Y52" s="10">
        <v>22</v>
      </c>
      <c r="Z52" s="103">
        <v>28.5</v>
      </c>
    </row>
    <row r="53" spans="1:26" s="108" customFormat="1" ht="12" hidden="1" customHeight="1" x14ac:dyDescent="0.2">
      <c r="A53" s="84" t="s">
        <v>74</v>
      </c>
      <c r="B53" s="40">
        <v>36879</v>
      </c>
      <c r="C53" s="110">
        <v>3900</v>
      </c>
      <c r="D53" s="110">
        <v>3150</v>
      </c>
      <c r="E53" s="111">
        <v>7050</v>
      </c>
      <c r="F53" s="114">
        <v>1338.1640000000004</v>
      </c>
      <c r="G53" s="106"/>
      <c r="H53" s="106"/>
      <c r="I53" s="110">
        <v>700</v>
      </c>
      <c r="J53" s="110">
        <v>483.02600000000001</v>
      </c>
      <c r="K53" s="110">
        <v>2616</v>
      </c>
      <c r="L53" s="110">
        <v>865.42</v>
      </c>
      <c r="M53" s="110">
        <v>835.9</v>
      </c>
      <c r="N53" s="110">
        <v>822.86599999999999</v>
      </c>
      <c r="O53" s="110">
        <v>30</v>
      </c>
      <c r="P53" s="111">
        <v>7691.3760000000002</v>
      </c>
      <c r="Q53" s="114">
        <v>-536.91300000000001</v>
      </c>
      <c r="R53" s="110">
        <v>-104.46299999999999</v>
      </c>
      <c r="S53" s="110">
        <v>-641.37599999999998</v>
      </c>
      <c r="T53" s="125">
        <v>27981180</v>
      </c>
      <c r="U53" s="111">
        <v>25572909</v>
      </c>
      <c r="V53" s="115">
        <v>0</v>
      </c>
      <c r="W53" s="138">
        <v>29.433294794247555</v>
      </c>
      <c r="X53" s="90">
        <v>32</v>
      </c>
      <c r="Y53" s="10">
        <v>20</v>
      </c>
      <c r="Z53" s="103">
        <v>26</v>
      </c>
    </row>
    <row r="54" spans="1:26" s="108" customFormat="1" ht="12" hidden="1" customHeight="1" x14ac:dyDescent="0.2">
      <c r="A54" s="84" t="s">
        <v>68</v>
      </c>
      <c r="B54" s="40">
        <v>36880</v>
      </c>
      <c r="C54" s="110">
        <v>3945.377</v>
      </c>
      <c r="D54" s="110">
        <v>3127.7660000000001</v>
      </c>
      <c r="E54" s="111">
        <v>7073.143</v>
      </c>
      <c r="F54" s="114">
        <v>1740.6270000000004</v>
      </c>
      <c r="G54" s="106"/>
      <c r="H54" s="106"/>
      <c r="I54" s="110">
        <v>676.495</v>
      </c>
      <c r="J54" s="110">
        <v>500.57799999999997</v>
      </c>
      <c r="K54" s="110">
        <v>2574.8000000000002</v>
      </c>
      <c r="L54" s="110">
        <v>845.16300000000001</v>
      </c>
      <c r="M54" s="110">
        <v>712.24400000000003</v>
      </c>
      <c r="N54" s="110">
        <v>852.25400000000002</v>
      </c>
      <c r="O54" s="110">
        <v>31</v>
      </c>
      <c r="P54" s="111">
        <v>7933.1610000000001</v>
      </c>
      <c r="Q54" s="114">
        <v>-508.81700000000001</v>
      </c>
      <c r="R54" s="110">
        <v>-351.20100000000002</v>
      </c>
      <c r="S54" s="110">
        <v>-860.01800000000003</v>
      </c>
      <c r="T54" s="125">
        <v>27472363</v>
      </c>
      <c r="U54" s="111">
        <v>25221708</v>
      </c>
      <c r="V54" s="115">
        <v>0</v>
      </c>
      <c r="W54" s="138">
        <v>36.35930858415707</v>
      </c>
      <c r="X54" s="90">
        <v>39</v>
      </c>
      <c r="Y54" s="10">
        <v>25</v>
      </c>
      <c r="Z54" s="103">
        <v>32</v>
      </c>
    </row>
    <row r="55" spans="1:26" s="108" customFormat="1" ht="12" hidden="1" customHeight="1" x14ac:dyDescent="0.2">
      <c r="A55" s="84" t="s">
        <v>69</v>
      </c>
      <c r="B55" s="40">
        <v>36881</v>
      </c>
      <c r="C55" s="110">
        <v>3911.826</v>
      </c>
      <c r="D55" s="110">
        <v>3148.5569999999998</v>
      </c>
      <c r="E55" s="111">
        <v>7060.3829999999998</v>
      </c>
      <c r="F55" s="114">
        <v>1544.5639999999996</v>
      </c>
      <c r="G55" s="106"/>
      <c r="H55" s="106"/>
      <c r="I55" s="110">
        <v>628.54399999999998</v>
      </c>
      <c r="J55" s="110">
        <v>516.90499999999997</v>
      </c>
      <c r="K55" s="110">
        <v>2614.7530000000002</v>
      </c>
      <c r="L55" s="110">
        <v>831.15700000000004</v>
      </c>
      <c r="M55" s="110">
        <v>715.95500000000004</v>
      </c>
      <c r="N55" s="110">
        <v>825.15599999999995</v>
      </c>
      <c r="O55" s="110">
        <v>31</v>
      </c>
      <c r="P55" s="111">
        <v>7708.0339999999997</v>
      </c>
      <c r="Q55" s="114">
        <v>-430.21100000000001</v>
      </c>
      <c r="R55" s="110">
        <v>-217.44</v>
      </c>
      <c r="S55" s="110">
        <v>-647.65100000000007</v>
      </c>
      <c r="T55" s="125">
        <v>27042152</v>
      </c>
      <c r="U55" s="111">
        <v>25004268</v>
      </c>
      <c r="V55" s="115">
        <v>0</v>
      </c>
      <c r="W55" s="138">
        <v>19.108826225611519</v>
      </c>
      <c r="X55" s="90">
        <v>47</v>
      </c>
      <c r="Y55" s="10">
        <v>30</v>
      </c>
      <c r="Z55" s="103">
        <v>38.5</v>
      </c>
    </row>
    <row r="56" spans="1:26" s="108" customFormat="1" ht="12" hidden="1" customHeight="1" x14ac:dyDescent="0.2">
      <c r="A56" s="84" t="s">
        <v>70</v>
      </c>
      <c r="B56" s="40">
        <v>36882</v>
      </c>
      <c r="C56" s="110">
        <v>3969.5630000000001</v>
      </c>
      <c r="D56" s="110">
        <v>3220.23</v>
      </c>
      <c r="E56" s="111">
        <v>7189.7929999999997</v>
      </c>
      <c r="F56" s="114">
        <v>1085.5019999999997</v>
      </c>
      <c r="G56" s="106"/>
      <c r="H56" s="106"/>
      <c r="I56" s="110">
        <v>609.31799999999998</v>
      </c>
      <c r="J56" s="110">
        <v>508.26100000000002</v>
      </c>
      <c r="K56" s="110">
        <v>2679.857</v>
      </c>
      <c r="L56" s="110">
        <v>867.77700000000004</v>
      </c>
      <c r="M56" s="110">
        <v>913.31500000000005</v>
      </c>
      <c r="N56" s="110">
        <v>838.91800000000001</v>
      </c>
      <c r="O56" s="110">
        <v>30</v>
      </c>
      <c r="P56" s="111">
        <v>7532.9479999999994</v>
      </c>
      <c r="Q56" s="114">
        <v>-396.02800000000002</v>
      </c>
      <c r="R56" s="110">
        <v>52.872999999999998</v>
      </c>
      <c r="S56" s="110">
        <v>-343.15499999999997</v>
      </c>
      <c r="T56" s="125">
        <v>26646124</v>
      </c>
      <c r="U56" s="111">
        <v>25057141</v>
      </c>
      <c r="V56" s="115">
        <v>0</v>
      </c>
      <c r="W56" s="138">
        <v>23.366018011927199</v>
      </c>
      <c r="X56" s="90">
        <v>43</v>
      </c>
      <c r="Y56" s="10">
        <v>26</v>
      </c>
      <c r="Z56" s="103">
        <v>34.5</v>
      </c>
    </row>
    <row r="57" spans="1:26" s="108" customFormat="1" ht="12" hidden="1" customHeight="1" x14ac:dyDescent="0.2">
      <c r="A57" s="84" t="s">
        <v>71</v>
      </c>
      <c r="B57" s="40">
        <v>36883</v>
      </c>
      <c r="C57" s="110">
        <v>3939.37</v>
      </c>
      <c r="D57" s="110">
        <v>3144.6950000000002</v>
      </c>
      <c r="E57" s="111">
        <v>7084.0650000000005</v>
      </c>
      <c r="F57" s="114">
        <v>837.61400000000015</v>
      </c>
      <c r="G57" s="106"/>
      <c r="H57" s="106"/>
      <c r="I57" s="110">
        <v>588.73500000000001</v>
      </c>
      <c r="J57" s="110">
        <v>505.49599999999998</v>
      </c>
      <c r="K57" s="110">
        <v>2569.739</v>
      </c>
      <c r="L57" s="110">
        <v>872.23699999999997</v>
      </c>
      <c r="M57" s="110">
        <v>1086.098</v>
      </c>
      <c r="N57" s="110">
        <v>839.78599999999994</v>
      </c>
      <c r="O57" s="110">
        <v>36</v>
      </c>
      <c r="P57" s="111">
        <v>7335.7050000000008</v>
      </c>
      <c r="Q57" s="114">
        <v>-293.06400000000002</v>
      </c>
      <c r="R57" s="110">
        <v>41.423999999999999</v>
      </c>
      <c r="S57" s="110">
        <v>-251.64</v>
      </c>
      <c r="T57" s="125">
        <v>26353060</v>
      </c>
      <c r="U57" s="111">
        <v>25098565</v>
      </c>
      <c r="V57" s="115">
        <v>-3.1263880373444408E-13</v>
      </c>
      <c r="W57" s="138">
        <v>35.300189990795722</v>
      </c>
      <c r="X57" s="90">
        <v>46</v>
      </c>
      <c r="Y57" s="10">
        <v>24</v>
      </c>
      <c r="Z57" s="103">
        <v>35</v>
      </c>
    </row>
    <row r="58" spans="1:26" s="108" customFormat="1" ht="12" hidden="1" customHeight="1" x14ac:dyDescent="0.2">
      <c r="A58" s="84" t="s">
        <v>72</v>
      </c>
      <c r="B58" s="40">
        <v>36884</v>
      </c>
      <c r="C58" s="110">
        <v>3988.5410000000002</v>
      </c>
      <c r="D58" s="110">
        <v>3204.4569999999999</v>
      </c>
      <c r="E58" s="111">
        <v>7192.9979999999996</v>
      </c>
      <c r="F58" s="114">
        <v>1259.6329999999994</v>
      </c>
      <c r="G58" s="106"/>
      <c r="H58" s="106"/>
      <c r="I58" s="110">
        <v>638.35599999999999</v>
      </c>
      <c r="J58" s="110">
        <v>485.05900000000003</v>
      </c>
      <c r="K58" s="110">
        <v>2612.2829999999999</v>
      </c>
      <c r="L58" s="110">
        <v>888.80700000000002</v>
      </c>
      <c r="M58" s="110">
        <v>1061.6489999999999</v>
      </c>
      <c r="N58" s="110">
        <v>839.101</v>
      </c>
      <c r="O58" s="110">
        <v>39</v>
      </c>
      <c r="P58" s="111">
        <v>7823.887999999999</v>
      </c>
      <c r="Q58" s="114">
        <v>-501.94600000000003</v>
      </c>
      <c r="R58" s="110">
        <v>-128.94399999999999</v>
      </c>
      <c r="S58" s="110">
        <v>-630.89</v>
      </c>
      <c r="T58" s="125">
        <v>25851114</v>
      </c>
      <c r="U58" s="111">
        <v>24969621</v>
      </c>
      <c r="V58" s="115">
        <v>0</v>
      </c>
      <c r="W58" s="138">
        <v>30.747210178596461</v>
      </c>
      <c r="X58" s="90">
        <v>35</v>
      </c>
      <c r="Y58" s="10">
        <v>24</v>
      </c>
      <c r="Z58" s="103">
        <v>29.5</v>
      </c>
    </row>
    <row r="59" spans="1:26" s="108" customFormat="1" ht="12" hidden="1" customHeight="1" x14ac:dyDescent="0.2">
      <c r="A59" s="84" t="s">
        <v>73</v>
      </c>
      <c r="B59" s="40">
        <v>36885</v>
      </c>
      <c r="C59" s="110">
        <v>3923.3879999999999</v>
      </c>
      <c r="D59" s="110">
        <v>3178.328</v>
      </c>
      <c r="E59" s="111">
        <v>7101.7160000000003</v>
      </c>
      <c r="F59" s="114">
        <v>1138.6409999999996</v>
      </c>
      <c r="G59" s="106"/>
      <c r="H59" s="106"/>
      <c r="I59" s="110">
        <v>662.274</v>
      </c>
      <c r="J59" s="110">
        <v>506.69499999999999</v>
      </c>
      <c r="K59" s="110">
        <v>2574.1640000000002</v>
      </c>
      <c r="L59" s="110">
        <v>884.68700000000001</v>
      </c>
      <c r="M59" s="110">
        <v>1024.491</v>
      </c>
      <c r="N59" s="110">
        <v>842.17399999999998</v>
      </c>
      <c r="O59" s="110">
        <v>43</v>
      </c>
      <c r="P59" s="111">
        <v>7676.1260000000002</v>
      </c>
      <c r="Q59" s="114">
        <v>-392.91699999999997</v>
      </c>
      <c r="R59" s="110">
        <v>-181.49299999999999</v>
      </c>
      <c r="S59" s="110">
        <v>-574.41</v>
      </c>
      <c r="T59" s="125">
        <v>25458197</v>
      </c>
      <c r="U59" s="111">
        <v>24788128</v>
      </c>
      <c r="V59" s="115">
        <v>0</v>
      </c>
      <c r="W59" s="138">
        <v>25.44507343311648</v>
      </c>
      <c r="X59" s="90">
        <v>34</v>
      </c>
      <c r="Y59" s="10">
        <v>18</v>
      </c>
      <c r="Z59" s="103">
        <v>26</v>
      </c>
    </row>
    <row r="60" spans="1:26" s="108" customFormat="1" ht="12" hidden="1" customHeight="1" x14ac:dyDescent="0.2">
      <c r="A60" s="84" t="s">
        <v>74</v>
      </c>
      <c r="B60" s="40">
        <v>36886</v>
      </c>
      <c r="C60" s="110">
        <v>3942.4650000000001</v>
      </c>
      <c r="D60" s="110">
        <v>3212.0920000000001</v>
      </c>
      <c r="E60" s="111">
        <v>7154.5570000000007</v>
      </c>
      <c r="F60" s="114">
        <v>1156.3630000000012</v>
      </c>
      <c r="G60" s="106"/>
      <c r="H60" s="106"/>
      <c r="I60" s="110">
        <v>740.92</v>
      </c>
      <c r="J60" s="110">
        <v>510.09500000000003</v>
      </c>
      <c r="K60" s="110">
        <v>2653.3919999999998</v>
      </c>
      <c r="L60" s="110">
        <v>874.86900000000003</v>
      </c>
      <c r="M60" s="110">
        <v>944.53099999999995</v>
      </c>
      <c r="N60" s="110">
        <v>846.16</v>
      </c>
      <c r="O60" s="110">
        <v>43</v>
      </c>
      <c r="P60" s="111">
        <v>7769.33</v>
      </c>
      <c r="Q60" s="114">
        <v>-453.834</v>
      </c>
      <c r="R60" s="110">
        <v>-160.93899999999999</v>
      </c>
      <c r="S60" s="110">
        <v>-614.77300000000002</v>
      </c>
      <c r="T60" s="125">
        <v>25004363</v>
      </c>
      <c r="U60" s="111">
        <v>24627189</v>
      </c>
      <c r="V60" s="115">
        <v>0</v>
      </c>
      <c r="W60" s="138">
        <v>19.380170140802896</v>
      </c>
      <c r="X60" s="90">
        <v>31</v>
      </c>
      <c r="Y60" s="10">
        <v>14</v>
      </c>
      <c r="Z60" s="103">
        <v>22.5</v>
      </c>
    </row>
    <row r="61" spans="1:26" s="108" customFormat="1" ht="12" hidden="1" customHeight="1" x14ac:dyDescent="0.2">
      <c r="A61" s="84" t="s">
        <v>68</v>
      </c>
      <c r="B61" s="40">
        <v>36887</v>
      </c>
      <c r="C61" s="110">
        <v>3994.5329999999999</v>
      </c>
      <c r="D61" s="110">
        <v>3162.5569999999998</v>
      </c>
      <c r="E61" s="111">
        <v>7157.09</v>
      </c>
      <c r="F61" s="114">
        <v>988.19500000000005</v>
      </c>
      <c r="G61" s="106"/>
      <c r="H61" s="106"/>
      <c r="I61" s="110">
        <v>702.34799999999996</v>
      </c>
      <c r="J61" s="110">
        <v>516.71199999999999</v>
      </c>
      <c r="K61" s="110">
        <v>2610.8310000000001</v>
      </c>
      <c r="L61" s="110">
        <v>871.26700000000005</v>
      </c>
      <c r="M61" s="110">
        <v>955.59400000000005</v>
      </c>
      <c r="N61" s="110">
        <v>841.226</v>
      </c>
      <c r="O61" s="110">
        <v>43</v>
      </c>
      <c r="P61" s="111">
        <v>7529.1729999999998</v>
      </c>
      <c r="Q61" s="114">
        <v>-443.947</v>
      </c>
      <c r="R61" s="110">
        <v>71.864000000000004</v>
      </c>
      <c r="S61" s="110">
        <v>-372.08299999999997</v>
      </c>
      <c r="T61" s="125">
        <v>24560416</v>
      </c>
      <c r="U61" s="111">
        <v>24699053</v>
      </c>
      <c r="V61" s="115">
        <v>0</v>
      </c>
      <c r="W61" s="138">
        <v>31.401202112589779</v>
      </c>
      <c r="X61" s="90">
        <v>36</v>
      </c>
      <c r="Y61" s="10">
        <v>14</v>
      </c>
      <c r="Z61" s="103">
        <v>25</v>
      </c>
    </row>
    <row r="62" spans="1:26" s="108" customFormat="1" ht="12" hidden="1" customHeight="1" x14ac:dyDescent="0.2">
      <c r="A62" s="84" t="s">
        <v>69</v>
      </c>
      <c r="B62" s="40">
        <v>36888</v>
      </c>
      <c r="C62" s="110">
        <v>3971.5810000000001</v>
      </c>
      <c r="D62" s="110">
        <v>3141.6129999999998</v>
      </c>
      <c r="E62" s="111">
        <v>7113.1939999999995</v>
      </c>
      <c r="F62" s="114">
        <v>896.39399999999978</v>
      </c>
      <c r="G62" s="106"/>
      <c r="H62" s="106"/>
      <c r="I62" s="110">
        <v>699.56500000000005</v>
      </c>
      <c r="J62" s="110">
        <v>515.12300000000005</v>
      </c>
      <c r="K62" s="110">
        <v>2595.1770000000001</v>
      </c>
      <c r="L62" s="110">
        <v>892.04600000000005</v>
      </c>
      <c r="M62" s="110">
        <v>1125.759</v>
      </c>
      <c r="N62" s="110">
        <v>845.42700000000002</v>
      </c>
      <c r="O62" s="110">
        <v>58</v>
      </c>
      <c r="P62" s="111">
        <v>7627.491</v>
      </c>
      <c r="Q62" s="114">
        <v>-492.44400000000002</v>
      </c>
      <c r="R62" s="110">
        <v>-21.853000000000002</v>
      </c>
      <c r="S62" s="110">
        <v>-514.29700000000003</v>
      </c>
      <c r="T62" s="125">
        <v>24067972</v>
      </c>
      <c r="U62" s="111">
        <v>24677200</v>
      </c>
      <c r="V62" s="115">
        <v>0</v>
      </c>
      <c r="W62" s="138">
        <v>39.666881991118423</v>
      </c>
      <c r="X62" s="90">
        <v>31</v>
      </c>
      <c r="Y62" s="10">
        <v>13</v>
      </c>
      <c r="Z62" s="103">
        <v>22</v>
      </c>
    </row>
    <row r="63" spans="1:26" s="108" customFormat="1" ht="12" hidden="1" customHeight="1" x14ac:dyDescent="0.2">
      <c r="A63" s="84" t="s">
        <v>70</v>
      </c>
      <c r="B63" s="40">
        <v>36889</v>
      </c>
      <c r="C63" s="110">
        <v>4008.5810000000001</v>
      </c>
      <c r="D63" s="110">
        <v>3099.43</v>
      </c>
      <c r="E63" s="111">
        <v>7108.0110000000004</v>
      </c>
      <c r="F63" s="114">
        <v>1159.7249999999999</v>
      </c>
      <c r="G63" s="106"/>
      <c r="H63" s="106"/>
      <c r="I63" s="110">
        <v>698.32899999999995</v>
      </c>
      <c r="J63" s="110">
        <v>521.14099999999996</v>
      </c>
      <c r="K63" s="110">
        <v>2627.2779999999998</v>
      </c>
      <c r="L63" s="110">
        <v>858.92700000000002</v>
      </c>
      <c r="M63" s="110">
        <v>1095.614</v>
      </c>
      <c r="N63" s="110">
        <v>833.03599999999994</v>
      </c>
      <c r="O63" s="110">
        <v>36</v>
      </c>
      <c r="P63" s="111">
        <v>7830.05</v>
      </c>
      <c r="Q63" s="114">
        <v>-539.04100000000005</v>
      </c>
      <c r="R63" s="110">
        <v>-182.99799999999999</v>
      </c>
      <c r="S63" s="110">
        <v>-722.03899999999999</v>
      </c>
      <c r="T63" s="125">
        <v>23528931</v>
      </c>
      <c r="U63" s="111">
        <v>24494202</v>
      </c>
      <c r="V63" s="115">
        <v>1.1368683772161603E-12</v>
      </c>
      <c r="W63" s="138">
        <v>27.158334846455496</v>
      </c>
      <c r="X63" s="90">
        <v>28</v>
      </c>
      <c r="Y63" s="10">
        <v>11</v>
      </c>
      <c r="Z63" s="103">
        <v>19.5</v>
      </c>
    </row>
    <row r="64" spans="1:26" s="108" customFormat="1" ht="12" hidden="1" customHeight="1" x14ac:dyDescent="0.2">
      <c r="A64" s="84" t="s">
        <v>71</v>
      </c>
      <c r="B64" s="40">
        <v>36890</v>
      </c>
      <c r="C64" s="110">
        <v>3953.1610000000001</v>
      </c>
      <c r="D64" s="110">
        <v>3155.134</v>
      </c>
      <c r="E64" s="111">
        <v>7108.2950000000001</v>
      </c>
      <c r="F64" s="114">
        <v>1119.2389999999996</v>
      </c>
      <c r="G64" s="106"/>
      <c r="H64" s="106"/>
      <c r="I64" s="110">
        <v>672.45600000000002</v>
      </c>
      <c r="J64" s="110">
        <v>521.49900000000002</v>
      </c>
      <c r="K64" s="110">
        <v>2601.1190000000001</v>
      </c>
      <c r="L64" s="110">
        <v>864.72299999999996</v>
      </c>
      <c r="M64" s="110">
        <v>1131.009</v>
      </c>
      <c r="N64" s="110">
        <v>846.5</v>
      </c>
      <c r="O64" s="110">
        <v>32</v>
      </c>
      <c r="P64" s="111">
        <v>7788.5450000000001</v>
      </c>
      <c r="Q64" s="114">
        <v>-491.79300000000001</v>
      </c>
      <c r="R64" s="110">
        <v>-188.45699999999999</v>
      </c>
      <c r="S64" s="110">
        <v>-680.25</v>
      </c>
      <c r="T64" s="125">
        <v>23037138</v>
      </c>
      <c r="U64" s="111">
        <v>24305745</v>
      </c>
      <c r="V64" s="115">
        <v>0</v>
      </c>
      <c r="W64" s="138">
        <v>26.967894763884367</v>
      </c>
      <c r="X64" s="90">
        <v>28</v>
      </c>
      <c r="Y64" s="10">
        <v>19</v>
      </c>
      <c r="Z64" s="103">
        <v>23.5</v>
      </c>
    </row>
    <row r="65" spans="1:26" s="24" customFormat="1" ht="12" hidden="1" customHeight="1" x14ac:dyDescent="0.2">
      <c r="A65" s="94" t="s">
        <v>72</v>
      </c>
      <c r="B65" s="41">
        <v>36891</v>
      </c>
      <c r="C65" s="117">
        <v>3914.1669999999999</v>
      </c>
      <c r="D65" s="117">
        <v>3177.56</v>
      </c>
      <c r="E65" s="118">
        <v>7091.7269999999999</v>
      </c>
      <c r="F65" s="119">
        <v>1024.8270000000009</v>
      </c>
      <c r="G65" s="120"/>
      <c r="H65" s="120"/>
      <c r="I65" s="117">
        <v>673.18100000000004</v>
      </c>
      <c r="J65" s="117">
        <v>513.83900000000006</v>
      </c>
      <c r="K65" s="117">
        <v>2669.3609999999999</v>
      </c>
      <c r="L65" s="117">
        <v>853.30399999999997</v>
      </c>
      <c r="M65" s="117">
        <v>1044.713</v>
      </c>
      <c r="N65" s="117">
        <v>837.48099999999999</v>
      </c>
      <c r="O65" s="117">
        <v>32</v>
      </c>
      <c r="P65" s="118">
        <v>7648.7060000000001</v>
      </c>
      <c r="Q65" s="119">
        <v>-521.73800000000006</v>
      </c>
      <c r="R65" s="117">
        <v>-35.241</v>
      </c>
      <c r="S65" s="117">
        <v>-556.97900000000004</v>
      </c>
      <c r="T65" s="126">
        <v>22515400</v>
      </c>
      <c r="U65" s="118">
        <v>24270504</v>
      </c>
      <c r="V65" s="116">
        <v>0</v>
      </c>
      <c r="W65" s="139">
        <v>27.830562246745785</v>
      </c>
      <c r="X65" s="122">
        <v>26</v>
      </c>
      <c r="Y65" s="24">
        <v>19</v>
      </c>
      <c r="Z65" s="121">
        <v>22.5</v>
      </c>
    </row>
    <row r="66" spans="1:26" s="108" customFormat="1" ht="12" hidden="1" customHeight="1" x14ac:dyDescent="0.2">
      <c r="A66" s="84" t="s">
        <v>73</v>
      </c>
      <c r="B66" s="40">
        <v>36892</v>
      </c>
      <c r="C66" s="110">
        <v>4056.672</v>
      </c>
      <c r="D66" s="110">
        <v>3096.569</v>
      </c>
      <c r="E66" s="111">
        <v>7153.241</v>
      </c>
      <c r="F66" s="114">
        <v>1395.85</v>
      </c>
      <c r="G66" s="106"/>
      <c r="H66" s="106"/>
      <c r="I66" s="110">
        <v>710.80700000000002</v>
      </c>
      <c r="J66" s="110">
        <v>439.50900000000001</v>
      </c>
      <c r="K66" s="110">
        <v>2649.277</v>
      </c>
      <c r="L66" s="110">
        <v>827.56500000000005</v>
      </c>
      <c r="M66" s="110">
        <v>1066.4659999999999</v>
      </c>
      <c r="N66" s="110">
        <v>861.56600000000003</v>
      </c>
      <c r="O66" s="110">
        <v>55</v>
      </c>
      <c r="P66" s="111">
        <v>8006.04</v>
      </c>
      <c r="Q66" s="114">
        <v>-564.48</v>
      </c>
      <c r="R66" s="110">
        <v>-288.31900000000002</v>
      </c>
      <c r="S66" s="110">
        <v>-852.79899999999998</v>
      </c>
      <c r="T66" s="125">
        <v>21950920</v>
      </c>
      <c r="U66" s="111">
        <v>23982185</v>
      </c>
      <c r="V66" s="115">
        <v>9.0949470177292824E-13</v>
      </c>
      <c r="W66" s="138">
        <v>25.925227973843025</v>
      </c>
      <c r="X66" s="37">
        <v>25</v>
      </c>
      <c r="Y66" s="5">
        <v>17</v>
      </c>
      <c r="Z66" s="103">
        <v>21</v>
      </c>
    </row>
    <row r="67" spans="1:26" s="108" customFormat="1" ht="12" hidden="1" customHeight="1" x14ac:dyDescent="0.2">
      <c r="A67" s="84" t="s">
        <v>74</v>
      </c>
      <c r="B67" s="40">
        <v>36893</v>
      </c>
      <c r="C67" s="110">
        <v>4076.7510000000002</v>
      </c>
      <c r="D67" s="110">
        <v>3108.346</v>
      </c>
      <c r="E67" s="111">
        <v>7185.0969999999998</v>
      </c>
      <c r="F67" s="114">
        <v>1162.2349999999999</v>
      </c>
      <c r="G67" s="106"/>
      <c r="H67" s="106"/>
      <c r="I67" s="110">
        <v>773.56</v>
      </c>
      <c r="J67" s="110">
        <v>434.34300000000002</v>
      </c>
      <c r="K67" s="110">
        <v>2695.056</v>
      </c>
      <c r="L67" s="110">
        <v>835.50900000000001</v>
      </c>
      <c r="M67" s="110">
        <v>1050.6869999999999</v>
      </c>
      <c r="N67" s="110">
        <v>850.13800000000003</v>
      </c>
      <c r="O67" s="110">
        <v>55</v>
      </c>
      <c r="P67" s="111">
        <v>7856.5279999999993</v>
      </c>
      <c r="Q67" s="114">
        <v>-571.30999999999995</v>
      </c>
      <c r="R67" s="110">
        <v>-100.121</v>
      </c>
      <c r="S67" s="110">
        <v>-671.43099999999993</v>
      </c>
      <c r="T67" s="125">
        <v>21379610</v>
      </c>
      <c r="U67" s="111">
        <v>23882064</v>
      </c>
      <c r="V67" s="115">
        <v>0</v>
      </c>
      <c r="W67" s="138">
        <v>24.943929001285909</v>
      </c>
      <c r="X67" s="37">
        <v>28</v>
      </c>
      <c r="Y67" s="5">
        <v>24</v>
      </c>
      <c r="Z67" s="103">
        <v>26</v>
      </c>
    </row>
    <row r="68" spans="1:26" s="108" customFormat="1" ht="12" hidden="1" customHeight="1" x14ac:dyDescent="0.2">
      <c r="A68" s="84" t="s">
        <v>68</v>
      </c>
      <c r="B68" s="40">
        <v>36894</v>
      </c>
      <c r="C68" s="110">
        <v>4027.654</v>
      </c>
      <c r="D68" s="110">
        <v>3198.9560000000001</v>
      </c>
      <c r="E68" s="111">
        <v>7226.61</v>
      </c>
      <c r="F68" s="114">
        <v>845.50400000000127</v>
      </c>
      <c r="G68" s="106"/>
      <c r="H68" s="106"/>
      <c r="I68" s="110">
        <v>770.24400000000003</v>
      </c>
      <c r="J68" s="110">
        <v>428.935</v>
      </c>
      <c r="K68" s="110">
        <v>2679.8649999999998</v>
      </c>
      <c r="L68" s="110">
        <v>881.37300000000005</v>
      </c>
      <c r="M68" s="110">
        <v>1111.569</v>
      </c>
      <c r="N68" s="110">
        <v>870.55499999999995</v>
      </c>
      <c r="O68" s="110">
        <v>62</v>
      </c>
      <c r="P68" s="111">
        <v>7650.0450000000001</v>
      </c>
      <c r="Q68" s="114">
        <v>-493.935</v>
      </c>
      <c r="R68" s="110">
        <v>70.5</v>
      </c>
      <c r="S68" s="110">
        <v>-423.435</v>
      </c>
      <c r="T68" s="125">
        <v>20885675</v>
      </c>
      <c r="U68" s="111">
        <v>23952564</v>
      </c>
      <c r="V68" s="115">
        <v>5.1159076974727213E-13</v>
      </c>
      <c r="W68" s="138">
        <v>33.98652348694953</v>
      </c>
      <c r="X68" s="37">
        <v>26</v>
      </c>
      <c r="Y68" s="5">
        <v>20</v>
      </c>
      <c r="Z68" s="103">
        <v>23</v>
      </c>
    </row>
    <row r="69" spans="1:26" s="108" customFormat="1" ht="12" hidden="1" customHeight="1" x14ac:dyDescent="0.2">
      <c r="A69" s="84" t="s">
        <v>69</v>
      </c>
      <c r="B69" s="40">
        <v>36895</v>
      </c>
      <c r="C69" s="110">
        <v>3986.7629999999999</v>
      </c>
      <c r="D69" s="110">
        <v>3201.8339999999998</v>
      </c>
      <c r="E69" s="111">
        <v>7188.5969999999998</v>
      </c>
      <c r="F69" s="114">
        <v>826.71999999999912</v>
      </c>
      <c r="G69" s="106"/>
      <c r="H69" s="106"/>
      <c r="I69" s="110">
        <v>791.96600000000001</v>
      </c>
      <c r="J69" s="110">
        <v>383</v>
      </c>
      <c r="K69" s="110">
        <v>2682.8110000000001</v>
      </c>
      <c r="L69" s="110">
        <v>824.10400000000004</v>
      </c>
      <c r="M69" s="110">
        <v>1072.1780000000001</v>
      </c>
      <c r="N69" s="110">
        <v>848.58699999999999</v>
      </c>
      <c r="O69" s="110">
        <v>63</v>
      </c>
      <c r="P69" s="111">
        <v>7492.366</v>
      </c>
      <c r="Q69" s="114">
        <v>-423.709</v>
      </c>
      <c r="R69" s="110">
        <v>119.94</v>
      </c>
      <c r="S69" s="110">
        <v>-303.76900000000001</v>
      </c>
      <c r="T69" s="125">
        <v>20461966</v>
      </c>
      <c r="U69" s="111">
        <v>24072504</v>
      </c>
      <c r="V69" s="115">
        <v>0</v>
      </c>
      <c r="W69" s="138">
        <v>42.657840921534408</v>
      </c>
      <c r="X69" s="37">
        <v>26</v>
      </c>
      <c r="Y69" s="5">
        <v>21</v>
      </c>
      <c r="Z69" s="103">
        <v>23.5</v>
      </c>
    </row>
    <row r="70" spans="1:26" s="108" customFormat="1" ht="12" hidden="1" customHeight="1" x14ac:dyDescent="0.2">
      <c r="A70" s="84" t="s">
        <v>70</v>
      </c>
      <c r="B70" s="40">
        <v>36896</v>
      </c>
      <c r="C70" s="110">
        <v>4056.42</v>
      </c>
      <c r="D70" s="110">
        <v>3179.0410000000002</v>
      </c>
      <c r="E70" s="111">
        <v>7235.4610000000002</v>
      </c>
      <c r="F70" s="114">
        <v>962.12599999999907</v>
      </c>
      <c r="G70" s="106"/>
      <c r="H70" s="106"/>
      <c r="I70" s="110">
        <v>738.77700000000004</v>
      </c>
      <c r="J70" s="110">
        <v>324.20800000000003</v>
      </c>
      <c r="K70" s="110">
        <v>2727.2820000000002</v>
      </c>
      <c r="L70" s="110">
        <v>862.70100000000002</v>
      </c>
      <c r="M70" s="110">
        <v>929.16499999999996</v>
      </c>
      <c r="N70" s="110">
        <v>879.86800000000005</v>
      </c>
      <c r="O70" s="110">
        <v>84</v>
      </c>
      <c r="P70" s="111">
        <v>7508.1270000000004</v>
      </c>
      <c r="Q70" s="114">
        <v>-434.71899999999999</v>
      </c>
      <c r="R70" s="110">
        <v>162.053</v>
      </c>
      <c r="S70" s="110">
        <v>-272.666</v>
      </c>
      <c r="T70" s="125">
        <v>20027247</v>
      </c>
      <c r="U70" s="111">
        <v>24234557</v>
      </c>
      <c r="V70" s="115">
        <v>0</v>
      </c>
      <c r="W70" s="138">
        <v>45.986612181869461</v>
      </c>
      <c r="X70" s="37">
        <v>25</v>
      </c>
      <c r="Y70" s="5">
        <v>21</v>
      </c>
      <c r="Z70" s="103">
        <v>23</v>
      </c>
    </row>
    <row r="71" spans="1:26" s="108" customFormat="1" ht="12" hidden="1" customHeight="1" x14ac:dyDescent="0.2">
      <c r="A71" s="84" t="s">
        <v>71</v>
      </c>
      <c r="B71" s="40">
        <v>36897</v>
      </c>
      <c r="C71" s="110">
        <v>3974.7440000000001</v>
      </c>
      <c r="D71" s="110">
        <v>3266.7660000000001</v>
      </c>
      <c r="E71" s="111">
        <v>7241.51</v>
      </c>
      <c r="F71" s="114">
        <v>686.00899999999979</v>
      </c>
      <c r="G71" s="106"/>
      <c r="H71" s="106"/>
      <c r="I71" s="110">
        <v>750</v>
      </c>
      <c r="J71" s="110">
        <v>363.38</v>
      </c>
      <c r="K71" s="110">
        <v>2740.0050000000001</v>
      </c>
      <c r="L71" s="110">
        <v>866.702</v>
      </c>
      <c r="M71" s="110">
        <v>1130.798</v>
      </c>
      <c r="N71" s="110">
        <v>877.40700000000004</v>
      </c>
      <c r="O71" s="110">
        <v>81</v>
      </c>
      <c r="P71" s="111">
        <v>7495.3010000000004</v>
      </c>
      <c r="Q71" s="114">
        <v>-445.36799999999999</v>
      </c>
      <c r="R71" s="110">
        <v>191.577</v>
      </c>
      <c r="S71" s="110">
        <v>-253.791</v>
      </c>
      <c r="T71" s="125">
        <v>19581879</v>
      </c>
      <c r="U71" s="111">
        <v>24426134</v>
      </c>
      <c r="V71" s="115">
        <v>0</v>
      </c>
      <c r="W71" s="138">
        <v>46.869294841675512</v>
      </c>
      <c r="X71" s="37">
        <v>25</v>
      </c>
      <c r="Y71" s="5">
        <v>21</v>
      </c>
      <c r="Z71" s="103">
        <v>23</v>
      </c>
    </row>
    <row r="72" spans="1:26" s="108" customFormat="1" ht="12" hidden="1" customHeight="1" x14ac:dyDescent="0.2">
      <c r="A72" s="84" t="s">
        <v>72</v>
      </c>
      <c r="B72" s="40">
        <v>36898</v>
      </c>
      <c r="C72" s="110">
        <v>4011.0309999999999</v>
      </c>
      <c r="D72" s="110">
        <v>3259.2130000000002</v>
      </c>
      <c r="E72" s="111">
        <v>7270.2440000000006</v>
      </c>
      <c r="F72" s="114">
        <v>1042.4210000000005</v>
      </c>
      <c r="G72" s="106"/>
      <c r="H72" s="106"/>
      <c r="I72" s="110">
        <v>750</v>
      </c>
      <c r="J72" s="110">
        <v>360.03300000000002</v>
      </c>
      <c r="K72" s="110">
        <v>2722.25</v>
      </c>
      <c r="L72" s="110">
        <v>875.33600000000001</v>
      </c>
      <c r="M72" s="110">
        <v>1162.777</v>
      </c>
      <c r="N72" s="110">
        <v>877.45299999999997</v>
      </c>
      <c r="O72" s="110">
        <v>59</v>
      </c>
      <c r="P72" s="111">
        <v>7849.27</v>
      </c>
      <c r="Q72" s="114">
        <v>-477.72800000000001</v>
      </c>
      <c r="R72" s="110">
        <v>-101.298</v>
      </c>
      <c r="S72" s="110">
        <v>-579.02600000000007</v>
      </c>
      <c r="T72" s="125">
        <v>19104151</v>
      </c>
      <c r="U72" s="111">
        <v>24324836</v>
      </c>
      <c r="V72" s="115">
        <v>0</v>
      </c>
      <c r="W72" s="138">
        <v>38.807474831218109</v>
      </c>
      <c r="X72" s="37">
        <v>25</v>
      </c>
      <c r="Y72" s="5">
        <v>12</v>
      </c>
      <c r="Z72" s="103">
        <v>18.5</v>
      </c>
    </row>
    <row r="73" spans="1:26" s="108" customFormat="1" ht="12" hidden="1" customHeight="1" x14ac:dyDescent="0.2">
      <c r="A73" s="84" t="s">
        <v>73</v>
      </c>
      <c r="B73" s="40">
        <v>36899</v>
      </c>
      <c r="C73" s="110">
        <v>4094.1550000000002</v>
      </c>
      <c r="D73" s="110">
        <v>3150</v>
      </c>
      <c r="E73" s="111">
        <v>7244.1550000000007</v>
      </c>
      <c r="F73" s="114">
        <v>1217.8780000000002</v>
      </c>
      <c r="G73" s="106"/>
      <c r="H73" s="106"/>
      <c r="I73" s="110">
        <v>755.04</v>
      </c>
      <c r="J73" s="110">
        <v>400</v>
      </c>
      <c r="K73" s="110">
        <v>2723.6790000000001</v>
      </c>
      <c r="L73" s="110">
        <v>875</v>
      </c>
      <c r="M73" s="110">
        <v>941.81299999999999</v>
      </c>
      <c r="N73" s="110">
        <v>863.29200000000003</v>
      </c>
      <c r="O73" s="110">
        <v>58</v>
      </c>
      <c r="P73" s="111">
        <v>7834.7020000000011</v>
      </c>
      <c r="Q73" s="114">
        <v>-502.47899999999998</v>
      </c>
      <c r="R73" s="110">
        <v>-88.067999999999998</v>
      </c>
      <c r="S73" s="110">
        <v>-590.54700000000003</v>
      </c>
      <c r="T73" s="125">
        <v>18601672</v>
      </c>
      <c r="U73" s="111">
        <v>24236768</v>
      </c>
      <c r="V73" s="115">
        <v>0</v>
      </c>
      <c r="W73" s="138">
        <v>31.371567547284396</v>
      </c>
      <c r="X73" s="37">
        <v>24</v>
      </c>
      <c r="Y73" s="5">
        <v>16</v>
      </c>
      <c r="Z73" s="103">
        <v>20</v>
      </c>
    </row>
    <row r="74" spans="1:26" s="108" customFormat="1" ht="12" hidden="1" customHeight="1" x14ac:dyDescent="0.2">
      <c r="A74" s="84" t="s">
        <v>74</v>
      </c>
      <c r="B74" s="40">
        <v>36900</v>
      </c>
      <c r="C74" s="110">
        <v>4062.1750000000002</v>
      </c>
      <c r="D74" s="110">
        <v>3233.8989999999999</v>
      </c>
      <c r="E74" s="111">
        <v>7296.0740000000005</v>
      </c>
      <c r="F74" s="114">
        <v>1311.72</v>
      </c>
      <c r="G74" s="106"/>
      <c r="H74" s="106"/>
      <c r="I74" s="110">
        <v>725</v>
      </c>
      <c r="J74" s="110">
        <v>400</v>
      </c>
      <c r="K74" s="110">
        <v>2700</v>
      </c>
      <c r="L74" s="110">
        <v>874.72299999999996</v>
      </c>
      <c r="M74" s="110">
        <v>940</v>
      </c>
      <c r="N74" s="110">
        <v>850</v>
      </c>
      <c r="O74" s="110">
        <v>63</v>
      </c>
      <c r="P74" s="111">
        <v>7864.4430000000002</v>
      </c>
      <c r="Q74" s="114">
        <v>-485.48599999999999</v>
      </c>
      <c r="R74" s="110">
        <v>-82.882999999999996</v>
      </c>
      <c r="S74" s="110">
        <v>-568.36900000000003</v>
      </c>
      <c r="T74" s="125">
        <v>18116186</v>
      </c>
      <c r="U74" s="111">
        <v>24153885</v>
      </c>
      <c r="V74" s="115">
        <v>0</v>
      </c>
      <c r="W74" s="138">
        <v>34.27242801587721</v>
      </c>
      <c r="X74" s="37">
        <v>35</v>
      </c>
      <c r="Y74" s="5">
        <v>12</v>
      </c>
      <c r="Z74" s="103">
        <v>23.5</v>
      </c>
    </row>
    <row r="75" spans="1:26" s="108" customFormat="1" ht="12" hidden="1" customHeight="1" x14ac:dyDescent="0.2">
      <c r="A75" s="84" t="s">
        <v>68</v>
      </c>
      <c r="B75" s="40">
        <v>36901</v>
      </c>
      <c r="C75" s="110">
        <v>4020.4050000000002</v>
      </c>
      <c r="D75" s="110">
        <v>3192.6689999999999</v>
      </c>
      <c r="E75" s="111">
        <v>7213.0740000000005</v>
      </c>
      <c r="F75" s="114">
        <v>1108.415</v>
      </c>
      <c r="G75" s="106"/>
      <c r="H75" s="106"/>
      <c r="I75" s="110">
        <v>630.11599999999999</v>
      </c>
      <c r="J75" s="110">
        <v>426.589</v>
      </c>
      <c r="K75" s="110">
        <v>2660.596</v>
      </c>
      <c r="L75" s="110">
        <v>871.49800000000005</v>
      </c>
      <c r="M75" s="110">
        <v>923.98699999999997</v>
      </c>
      <c r="N75" s="110">
        <v>846.79100000000005</v>
      </c>
      <c r="O75" s="110">
        <v>62</v>
      </c>
      <c r="P75" s="111">
        <v>7529.9920000000002</v>
      </c>
      <c r="Q75" s="114">
        <v>-361.87700000000001</v>
      </c>
      <c r="R75" s="110">
        <v>44.959000000000003</v>
      </c>
      <c r="S75" s="110">
        <v>-316.91800000000001</v>
      </c>
      <c r="T75" s="125">
        <v>17754309</v>
      </c>
      <c r="U75" s="111">
        <v>24198844</v>
      </c>
      <c r="V75" s="115">
        <v>0</v>
      </c>
      <c r="W75" s="138">
        <v>37.01359543166528</v>
      </c>
      <c r="X75" s="37">
        <v>34</v>
      </c>
      <c r="Y75" s="5">
        <v>19</v>
      </c>
      <c r="Z75" s="103">
        <v>26.5</v>
      </c>
    </row>
    <row r="76" spans="1:26" s="108" customFormat="1" ht="12" hidden="1" customHeight="1" x14ac:dyDescent="0.2">
      <c r="A76" s="84" t="s">
        <v>69</v>
      </c>
      <c r="B76" s="40">
        <v>36902</v>
      </c>
      <c r="C76" s="110">
        <v>3994.183</v>
      </c>
      <c r="D76" s="110">
        <v>3156.8440000000001</v>
      </c>
      <c r="E76" s="111">
        <v>7151.027</v>
      </c>
      <c r="F76" s="114">
        <v>1118.8089999999995</v>
      </c>
      <c r="G76" s="106"/>
      <c r="H76" s="106"/>
      <c r="I76" s="110">
        <v>633.08000000000004</v>
      </c>
      <c r="J76" s="110">
        <v>386.39699999999999</v>
      </c>
      <c r="K76" s="110">
        <v>2631.7350000000001</v>
      </c>
      <c r="L76" s="110">
        <v>856.96600000000001</v>
      </c>
      <c r="M76" s="110">
        <v>1109.021</v>
      </c>
      <c r="N76" s="110">
        <v>852.65200000000004</v>
      </c>
      <c r="O76" s="110">
        <v>61</v>
      </c>
      <c r="P76" s="111">
        <v>7649.66</v>
      </c>
      <c r="Q76" s="114">
        <v>-419.56400000000002</v>
      </c>
      <c r="R76" s="110">
        <v>-79.069000000000003</v>
      </c>
      <c r="S76" s="110">
        <v>-498.63300000000004</v>
      </c>
      <c r="T76" s="125">
        <v>17334745</v>
      </c>
      <c r="U76" s="111">
        <v>24119775</v>
      </c>
      <c r="V76" s="115">
        <v>0</v>
      </c>
      <c r="W76" s="138">
        <v>36.277975575069732</v>
      </c>
      <c r="X76" s="37">
        <v>46</v>
      </c>
      <c r="Y76" s="5">
        <v>28</v>
      </c>
      <c r="Z76" s="103">
        <v>37</v>
      </c>
    </row>
    <row r="77" spans="1:26" s="108" customFormat="1" ht="12" hidden="1" customHeight="1" x14ac:dyDescent="0.2">
      <c r="A77" s="84" t="s">
        <v>70</v>
      </c>
      <c r="B77" s="40">
        <v>36903</v>
      </c>
      <c r="C77" s="110">
        <v>4087.6689999999999</v>
      </c>
      <c r="D77" s="110">
        <v>3169.1350000000002</v>
      </c>
      <c r="E77" s="111">
        <v>7256.8040000000001</v>
      </c>
      <c r="F77" s="114">
        <v>1051.1129999999996</v>
      </c>
      <c r="G77" s="106"/>
      <c r="H77" s="106"/>
      <c r="I77" s="110">
        <v>644.21</v>
      </c>
      <c r="J77" s="110">
        <v>460.327</v>
      </c>
      <c r="K77" s="110">
        <v>2697.4560000000001</v>
      </c>
      <c r="L77" s="110">
        <v>843.65</v>
      </c>
      <c r="M77" s="110">
        <v>1013.549</v>
      </c>
      <c r="N77" s="110">
        <v>850.346</v>
      </c>
      <c r="O77" s="110">
        <v>67</v>
      </c>
      <c r="P77" s="111">
        <v>7627.6509999999998</v>
      </c>
      <c r="Q77" s="114">
        <v>-383.66500000000002</v>
      </c>
      <c r="R77" s="110">
        <v>12.818</v>
      </c>
      <c r="S77" s="110">
        <v>-370.84700000000004</v>
      </c>
      <c r="T77" s="125">
        <v>16951080</v>
      </c>
      <c r="U77" s="111">
        <v>24132593</v>
      </c>
      <c r="V77" s="115">
        <v>0</v>
      </c>
      <c r="W77" s="138">
        <v>37.13510816944148</v>
      </c>
      <c r="X77" s="37">
        <v>36</v>
      </c>
      <c r="Y77" s="5">
        <v>29</v>
      </c>
      <c r="Z77" s="103">
        <v>32.5</v>
      </c>
    </row>
    <row r="78" spans="1:26" s="108" customFormat="1" ht="12" hidden="1" customHeight="1" x14ac:dyDescent="0.2">
      <c r="A78" s="84" t="s">
        <v>71</v>
      </c>
      <c r="B78" s="40">
        <v>36904</v>
      </c>
      <c r="C78" s="110">
        <v>4061.7869999999998</v>
      </c>
      <c r="D78" s="110">
        <v>3148.9490000000001</v>
      </c>
      <c r="E78" s="111">
        <v>7210.7359999999999</v>
      </c>
      <c r="F78" s="114">
        <v>1175.187000000001</v>
      </c>
      <c r="G78" s="106"/>
      <c r="H78" s="106"/>
      <c r="I78" s="110">
        <v>624.82899999999995</v>
      </c>
      <c r="J78" s="110">
        <v>426.92500000000001</v>
      </c>
      <c r="K78" s="110">
        <v>2695.4229999999998</v>
      </c>
      <c r="L78" s="110">
        <v>849.60199999999998</v>
      </c>
      <c r="M78" s="110">
        <v>987.69100000000003</v>
      </c>
      <c r="N78" s="110">
        <v>848.85500000000002</v>
      </c>
      <c r="O78" s="110">
        <v>55</v>
      </c>
      <c r="P78" s="111">
        <v>7663.5119999999997</v>
      </c>
      <c r="Q78" s="114">
        <v>-339.00900000000001</v>
      </c>
      <c r="R78" s="110">
        <v>-113.767</v>
      </c>
      <c r="S78" s="110">
        <v>-452.77600000000001</v>
      </c>
      <c r="T78" s="125">
        <v>16612071</v>
      </c>
      <c r="U78" s="111">
        <v>24018826</v>
      </c>
      <c r="V78" s="115">
        <v>0</v>
      </c>
      <c r="W78" s="138">
        <v>39.948074994751536</v>
      </c>
      <c r="X78" s="37">
        <v>38</v>
      </c>
      <c r="Y78" s="5">
        <v>29</v>
      </c>
      <c r="Z78" s="103">
        <v>33.5</v>
      </c>
    </row>
    <row r="79" spans="1:26" s="108" customFormat="1" ht="12" hidden="1" customHeight="1" x14ac:dyDescent="0.2">
      <c r="A79" s="84" t="s">
        <v>72</v>
      </c>
      <c r="B79" s="40">
        <v>36905</v>
      </c>
      <c r="C79" s="110">
        <v>4079.3139999999999</v>
      </c>
      <c r="D79" s="110">
        <v>3119.34</v>
      </c>
      <c r="E79" s="111">
        <v>7198.6540000000005</v>
      </c>
      <c r="F79" s="114">
        <v>1182.0390000000007</v>
      </c>
      <c r="G79" s="106"/>
      <c r="H79" s="106"/>
      <c r="I79" s="110">
        <v>672.45600000000002</v>
      </c>
      <c r="J79" s="110">
        <v>452.26799999999997</v>
      </c>
      <c r="K79" s="110">
        <v>2656.636</v>
      </c>
      <c r="L79" s="110">
        <v>856.78200000000004</v>
      </c>
      <c r="M79" s="110">
        <v>980.71100000000001</v>
      </c>
      <c r="N79" s="110">
        <v>849.20899999999995</v>
      </c>
      <c r="O79" s="110">
        <v>61</v>
      </c>
      <c r="P79" s="111">
        <v>7711.1010000000006</v>
      </c>
      <c r="Q79" s="114">
        <v>-399.82100000000003</v>
      </c>
      <c r="R79" s="110">
        <v>-112.626</v>
      </c>
      <c r="S79" s="110">
        <v>-512.447</v>
      </c>
      <c r="T79" s="125">
        <v>16212250</v>
      </c>
      <c r="U79" s="111">
        <v>23906200</v>
      </c>
      <c r="V79" s="115">
        <v>0</v>
      </c>
      <c r="W79" s="138">
        <v>29.275683805284082</v>
      </c>
      <c r="X79" s="37">
        <v>35</v>
      </c>
      <c r="Y79" s="5">
        <v>28</v>
      </c>
      <c r="Z79" s="103">
        <v>31.5</v>
      </c>
    </row>
    <row r="80" spans="1:26" s="108" customFormat="1" ht="12" hidden="1" customHeight="1" x14ac:dyDescent="0.2">
      <c r="A80" s="84" t="s">
        <v>73</v>
      </c>
      <c r="B80" s="40">
        <v>36906</v>
      </c>
      <c r="C80" s="110">
        <v>4031.1379999999999</v>
      </c>
      <c r="D80" s="110">
        <v>3152.0529999999999</v>
      </c>
      <c r="E80" s="111">
        <v>7183.1909999999998</v>
      </c>
      <c r="F80" s="114">
        <v>1494.0450000000001</v>
      </c>
      <c r="G80" s="106"/>
      <c r="H80" s="106"/>
      <c r="I80" s="110">
        <v>741.21699999999998</v>
      </c>
      <c r="J80" s="110">
        <v>426.846</v>
      </c>
      <c r="K80" s="110">
        <v>2648.069</v>
      </c>
      <c r="L80" s="110">
        <v>855.87900000000002</v>
      </c>
      <c r="M80" s="110">
        <v>990.202</v>
      </c>
      <c r="N80" s="110">
        <v>848.46799999999996</v>
      </c>
      <c r="O80" s="110">
        <v>61</v>
      </c>
      <c r="P80" s="111">
        <v>8065.7260000000006</v>
      </c>
      <c r="Q80" s="114">
        <v>-468.15699999999998</v>
      </c>
      <c r="R80" s="110">
        <v>-414.37799999999999</v>
      </c>
      <c r="S80" s="110">
        <v>-882.53499999999997</v>
      </c>
      <c r="T80" s="125">
        <v>15744093</v>
      </c>
      <c r="U80" s="111">
        <v>23491822</v>
      </c>
      <c r="V80" s="115">
        <v>0</v>
      </c>
      <c r="W80" s="138">
        <v>25.10438369120126</v>
      </c>
      <c r="X80" s="37">
        <v>32</v>
      </c>
      <c r="Y80" s="5">
        <v>24</v>
      </c>
      <c r="Z80" s="103">
        <v>28</v>
      </c>
    </row>
    <row r="81" spans="1:26" s="108" customFormat="1" ht="12" hidden="1" customHeight="1" x14ac:dyDescent="0.2">
      <c r="A81" s="84" t="s">
        <v>74</v>
      </c>
      <c r="B81" s="40">
        <v>36907</v>
      </c>
      <c r="C81" s="110">
        <v>3919.163</v>
      </c>
      <c r="D81" s="110">
        <v>3098.6959999999999</v>
      </c>
      <c r="E81" s="111">
        <v>7017.8590000000004</v>
      </c>
      <c r="F81" s="114">
        <v>1288.4820000000004</v>
      </c>
      <c r="G81" s="106"/>
      <c r="H81" s="106"/>
      <c r="I81" s="110">
        <v>784.202</v>
      </c>
      <c r="J81" s="110">
        <v>444.88099999999997</v>
      </c>
      <c r="K81" s="110">
        <v>2658.0129999999999</v>
      </c>
      <c r="L81" s="110">
        <v>836.39200000000005</v>
      </c>
      <c r="M81" s="110">
        <v>992.66600000000005</v>
      </c>
      <c r="N81" s="110">
        <v>854.18499999999995</v>
      </c>
      <c r="O81" s="110">
        <v>61</v>
      </c>
      <c r="P81" s="111">
        <v>7919.8209999999999</v>
      </c>
      <c r="Q81" s="114">
        <v>-449.42700000000002</v>
      </c>
      <c r="R81" s="110">
        <v>-452.53500000000003</v>
      </c>
      <c r="S81" s="110">
        <v>-901.96199999999999</v>
      </c>
      <c r="T81" s="125">
        <v>15294666</v>
      </c>
      <c r="U81" s="111">
        <v>23039287</v>
      </c>
      <c r="V81" s="115">
        <v>0</v>
      </c>
      <c r="W81" s="138">
        <v>22.374160391568896</v>
      </c>
      <c r="X81" s="37">
        <v>33</v>
      </c>
      <c r="Y81" s="5">
        <v>19</v>
      </c>
      <c r="Z81" s="103">
        <v>26</v>
      </c>
    </row>
    <row r="82" spans="1:26" s="108" customFormat="1" ht="12" hidden="1" customHeight="1" x14ac:dyDescent="0.2">
      <c r="A82" s="84" t="s">
        <v>68</v>
      </c>
      <c r="B82" s="40">
        <v>36908</v>
      </c>
      <c r="C82" s="110">
        <v>4120.6559999999999</v>
      </c>
      <c r="D82" s="110">
        <v>3020.9630000000002</v>
      </c>
      <c r="E82" s="111">
        <v>7141.6190000000006</v>
      </c>
      <c r="F82" s="114">
        <v>1822.4090000000012</v>
      </c>
      <c r="G82" s="106"/>
      <c r="H82" s="106"/>
      <c r="I82" s="110">
        <v>812.37800000000004</v>
      </c>
      <c r="J82" s="110">
        <v>472.32100000000003</v>
      </c>
      <c r="K82" s="110">
        <v>2529.9749999999999</v>
      </c>
      <c r="L82" s="110">
        <v>864.36599999999999</v>
      </c>
      <c r="M82" s="110">
        <v>681.745</v>
      </c>
      <c r="N82" s="110">
        <v>835.48</v>
      </c>
      <c r="O82" s="110">
        <v>53</v>
      </c>
      <c r="P82" s="111">
        <v>8071.6740000000009</v>
      </c>
      <c r="Q82" s="114">
        <v>-449.72199999999998</v>
      </c>
      <c r="R82" s="110">
        <v>-480.33300000000003</v>
      </c>
      <c r="S82" s="110">
        <v>-930.05499999999995</v>
      </c>
      <c r="T82" s="125">
        <v>14844944</v>
      </c>
      <c r="U82" s="111">
        <v>22558954</v>
      </c>
      <c r="V82" s="115">
        <v>0</v>
      </c>
      <c r="W82" s="138">
        <v>12.770316890790864</v>
      </c>
      <c r="X82" s="37">
        <v>27</v>
      </c>
      <c r="Y82" s="5">
        <v>16</v>
      </c>
      <c r="Z82" s="103">
        <v>21.5</v>
      </c>
    </row>
    <row r="83" spans="1:26" s="108" customFormat="1" ht="12" hidden="1" customHeight="1" x14ac:dyDescent="0.2">
      <c r="A83" s="84" t="s">
        <v>69</v>
      </c>
      <c r="B83" s="40">
        <v>36909</v>
      </c>
      <c r="C83" s="110">
        <v>4056.7559999999999</v>
      </c>
      <c r="D83" s="110">
        <v>2966.348</v>
      </c>
      <c r="E83" s="111">
        <v>7023.1039999999994</v>
      </c>
      <c r="F83" s="114">
        <v>1318.615</v>
      </c>
      <c r="G83" s="106"/>
      <c r="H83" s="106"/>
      <c r="I83" s="110">
        <v>762.33199999999999</v>
      </c>
      <c r="J83" s="110">
        <v>420.17099999999999</v>
      </c>
      <c r="K83" s="110">
        <v>2473.1529999999998</v>
      </c>
      <c r="L83" s="110">
        <v>848.54399999999998</v>
      </c>
      <c r="M83" s="110">
        <v>900.61199999999997</v>
      </c>
      <c r="N83" s="110">
        <v>842.35299999999995</v>
      </c>
      <c r="O83" s="110">
        <v>67</v>
      </c>
      <c r="P83" s="111">
        <v>7632.78</v>
      </c>
      <c r="Q83" s="114">
        <v>-380.71199999999999</v>
      </c>
      <c r="R83" s="110">
        <v>-228.964</v>
      </c>
      <c r="S83" s="110">
        <v>-609.67599999999993</v>
      </c>
      <c r="T83" s="125">
        <v>14464232</v>
      </c>
      <c r="U83" s="111">
        <v>22329990</v>
      </c>
      <c r="V83" s="115">
        <v>0</v>
      </c>
      <c r="W83" s="138">
        <v>16.365820162970817</v>
      </c>
      <c r="X83" s="37">
        <v>31</v>
      </c>
      <c r="Y83" s="5">
        <v>17</v>
      </c>
      <c r="Z83" s="103">
        <v>24</v>
      </c>
    </row>
    <row r="84" spans="1:26" s="108" customFormat="1" ht="12" hidden="1" customHeight="1" x14ac:dyDescent="0.2">
      <c r="A84" s="84" t="s">
        <v>70</v>
      </c>
      <c r="B84" s="40">
        <v>36910</v>
      </c>
      <c r="C84" s="110">
        <v>4147.62</v>
      </c>
      <c r="D84" s="110">
        <v>3074.7759999999998</v>
      </c>
      <c r="E84" s="111">
        <v>7222.3959999999997</v>
      </c>
      <c r="F84" s="114">
        <v>1457.88</v>
      </c>
      <c r="G84" s="106"/>
      <c r="H84" s="106"/>
      <c r="I84" s="110">
        <v>704.29200000000003</v>
      </c>
      <c r="J84" s="110">
        <v>434.83300000000003</v>
      </c>
      <c r="K84" s="110">
        <v>2570.8339999999998</v>
      </c>
      <c r="L84" s="110">
        <v>855.44</v>
      </c>
      <c r="M84" s="110">
        <v>906.79399999999998</v>
      </c>
      <c r="N84" s="110">
        <v>843.93100000000004</v>
      </c>
      <c r="O84" s="110">
        <v>57</v>
      </c>
      <c r="P84" s="111">
        <v>7831.0039999999999</v>
      </c>
      <c r="Q84" s="114">
        <v>-386.274</v>
      </c>
      <c r="R84" s="110">
        <v>-222.334</v>
      </c>
      <c r="S84" s="110">
        <v>-608.60799999999995</v>
      </c>
      <c r="T84" s="125">
        <v>14077958</v>
      </c>
      <c r="U84" s="111">
        <v>22107656</v>
      </c>
      <c r="V84" s="115">
        <v>0</v>
      </c>
      <c r="W84" s="138">
        <v>22.818809181772519</v>
      </c>
      <c r="X84" s="37">
        <v>34</v>
      </c>
      <c r="Y84" s="5">
        <v>21</v>
      </c>
      <c r="Z84" s="103">
        <v>27.5</v>
      </c>
    </row>
    <row r="85" spans="1:26" s="108" customFormat="1" ht="12" hidden="1" customHeight="1" x14ac:dyDescent="0.2">
      <c r="A85" s="84" t="s">
        <v>71</v>
      </c>
      <c r="B85" s="40">
        <v>36911</v>
      </c>
      <c r="C85" s="110">
        <v>3981.2809999999999</v>
      </c>
      <c r="D85" s="110">
        <v>3115.7049999999999</v>
      </c>
      <c r="E85" s="111">
        <v>7096.9859999999999</v>
      </c>
      <c r="F85" s="114">
        <v>1301.337</v>
      </c>
      <c r="G85" s="106"/>
      <c r="H85" s="106"/>
      <c r="I85" s="110">
        <v>645.96900000000005</v>
      </c>
      <c r="J85" s="110">
        <v>383.74599999999998</v>
      </c>
      <c r="K85" s="110">
        <v>2612.2249999999999</v>
      </c>
      <c r="L85" s="110">
        <v>829.81600000000003</v>
      </c>
      <c r="M85" s="110">
        <v>961.75</v>
      </c>
      <c r="N85" s="110">
        <v>840.94</v>
      </c>
      <c r="O85" s="110">
        <v>64</v>
      </c>
      <c r="P85" s="111">
        <v>7639.7829999999994</v>
      </c>
      <c r="Q85" s="114">
        <v>-370.04399999999998</v>
      </c>
      <c r="R85" s="110">
        <v>-172.75299999999999</v>
      </c>
      <c r="S85" s="110">
        <v>-542.79700000000003</v>
      </c>
      <c r="T85" s="125">
        <v>13707914</v>
      </c>
      <c r="U85" s="111">
        <v>21934903</v>
      </c>
      <c r="V85" s="115">
        <v>0</v>
      </c>
      <c r="W85" s="138">
        <v>25.94421833504175</v>
      </c>
      <c r="X85" s="37">
        <v>36</v>
      </c>
      <c r="Y85" s="5">
        <v>20</v>
      </c>
      <c r="Z85" s="103">
        <v>28</v>
      </c>
    </row>
    <row r="86" spans="1:26" s="108" customFormat="1" ht="12" hidden="1" customHeight="1" x14ac:dyDescent="0.2">
      <c r="A86" s="84" t="s">
        <v>72</v>
      </c>
      <c r="B86" s="40">
        <v>36912</v>
      </c>
      <c r="C86" s="110">
        <v>3985.4520000000002</v>
      </c>
      <c r="D86" s="110">
        <v>3121.4870000000001</v>
      </c>
      <c r="E86" s="111">
        <v>7106.9390000000003</v>
      </c>
      <c r="F86" s="114">
        <v>1179.5460000000005</v>
      </c>
      <c r="G86" s="106"/>
      <c r="H86" s="106"/>
      <c r="I86" s="110">
        <v>660.36800000000005</v>
      </c>
      <c r="J86" s="110">
        <v>431.93400000000003</v>
      </c>
      <c r="K86" s="110">
        <v>2612.7399999999998</v>
      </c>
      <c r="L86" s="110">
        <v>855.20699999999999</v>
      </c>
      <c r="M86" s="110">
        <v>962.89</v>
      </c>
      <c r="N86" s="110">
        <v>836.43600000000004</v>
      </c>
      <c r="O86" s="110">
        <v>48</v>
      </c>
      <c r="P86" s="111">
        <v>7587.1210000000001</v>
      </c>
      <c r="Q86" s="114">
        <v>-425.78399999999999</v>
      </c>
      <c r="R86" s="110">
        <v>-54.398000000000003</v>
      </c>
      <c r="S86" s="110">
        <v>-480.18200000000002</v>
      </c>
      <c r="T86" s="125">
        <v>13282130</v>
      </c>
      <c r="U86" s="111">
        <v>21880505</v>
      </c>
      <c r="V86" s="115">
        <v>0</v>
      </c>
      <c r="W86" s="138">
        <v>28.454133334387297</v>
      </c>
      <c r="X86" s="37">
        <v>38</v>
      </c>
      <c r="Y86" s="5">
        <v>20</v>
      </c>
      <c r="Z86" s="103">
        <v>29</v>
      </c>
    </row>
    <row r="87" spans="1:26" s="108" customFormat="1" ht="12" hidden="1" customHeight="1" x14ac:dyDescent="0.2">
      <c r="A87" s="84" t="s">
        <v>73</v>
      </c>
      <c r="B87" s="40">
        <v>36913</v>
      </c>
      <c r="C87" s="110">
        <v>3968.2820000000002</v>
      </c>
      <c r="D87" s="110">
        <v>3143.5450000000001</v>
      </c>
      <c r="E87" s="111">
        <v>7111.8270000000002</v>
      </c>
      <c r="F87" s="114">
        <v>1240.922</v>
      </c>
      <c r="G87" s="106"/>
      <c r="H87" s="106"/>
      <c r="I87" s="110">
        <v>676.89599999999996</v>
      </c>
      <c r="J87" s="110">
        <v>412.851</v>
      </c>
      <c r="K87" s="110">
        <v>2668.3209999999999</v>
      </c>
      <c r="L87" s="110">
        <v>847.21900000000005</v>
      </c>
      <c r="M87" s="110">
        <v>898.52</v>
      </c>
      <c r="N87" s="110">
        <v>827.726</v>
      </c>
      <c r="O87" s="110">
        <v>48</v>
      </c>
      <c r="P87" s="111">
        <v>7620.4549999999999</v>
      </c>
      <c r="Q87" s="114">
        <v>-358.37200000000001</v>
      </c>
      <c r="R87" s="110">
        <v>-150.256</v>
      </c>
      <c r="S87" s="110">
        <v>-508.62800000000004</v>
      </c>
      <c r="T87" s="125">
        <v>12923758</v>
      </c>
      <c r="U87" s="111">
        <v>21730249</v>
      </c>
      <c r="V87" s="115">
        <v>0</v>
      </c>
      <c r="W87" s="138">
        <v>32.920650362765713</v>
      </c>
      <c r="X87" s="37">
        <v>36</v>
      </c>
      <c r="Y87" s="5">
        <v>22</v>
      </c>
      <c r="Z87" s="103">
        <v>29</v>
      </c>
    </row>
    <row r="88" spans="1:26" s="108" customFormat="1" ht="12" hidden="1" customHeight="1" x14ac:dyDescent="0.2">
      <c r="A88" s="84" t="s">
        <v>74</v>
      </c>
      <c r="B88" s="40">
        <v>36914</v>
      </c>
      <c r="C88" s="110">
        <v>3906.616</v>
      </c>
      <c r="D88" s="110">
        <v>3183.527</v>
      </c>
      <c r="E88" s="111">
        <v>7090.143</v>
      </c>
      <c r="F88" s="114">
        <v>1150.77</v>
      </c>
      <c r="G88" s="106"/>
      <c r="H88" s="106"/>
      <c r="I88" s="110">
        <v>595.9</v>
      </c>
      <c r="J88" s="110">
        <v>455.71100000000001</v>
      </c>
      <c r="K88" s="110">
        <v>2723.6849999999999</v>
      </c>
      <c r="L88" s="110">
        <v>819.69600000000003</v>
      </c>
      <c r="M88" s="110">
        <v>950.64200000000005</v>
      </c>
      <c r="N88" s="110">
        <v>834.25099999999998</v>
      </c>
      <c r="O88" s="110">
        <v>52</v>
      </c>
      <c r="P88" s="111">
        <v>7582.6550000000007</v>
      </c>
      <c r="Q88" s="114">
        <v>-365.84699999999998</v>
      </c>
      <c r="R88" s="110">
        <v>-126.66500000000001</v>
      </c>
      <c r="S88" s="110">
        <v>-492.512</v>
      </c>
      <c r="T88" s="125">
        <v>12557911</v>
      </c>
      <c r="U88" s="111">
        <v>21603584</v>
      </c>
      <c r="V88" s="115">
        <v>-6.2527760746888816E-13</v>
      </c>
      <c r="W88" s="138">
        <v>31.661826148192368</v>
      </c>
      <c r="X88" s="37">
        <v>39</v>
      </c>
      <c r="Y88" s="5">
        <v>27</v>
      </c>
      <c r="Z88" s="103">
        <v>33</v>
      </c>
    </row>
    <row r="89" spans="1:26" s="108" customFormat="1" ht="12" hidden="1" customHeight="1" x14ac:dyDescent="0.2">
      <c r="A89" s="84" t="s">
        <v>68</v>
      </c>
      <c r="B89" s="40">
        <v>36915</v>
      </c>
      <c r="C89" s="110">
        <v>3674.2080000000001</v>
      </c>
      <c r="D89" s="110">
        <v>3205.8359999999998</v>
      </c>
      <c r="E89" s="111">
        <v>6880.0439999999999</v>
      </c>
      <c r="F89" s="114">
        <v>1017.7</v>
      </c>
      <c r="G89" s="106"/>
      <c r="H89" s="106"/>
      <c r="I89" s="110">
        <v>576.68299999999999</v>
      </c>
      <c r="J89" s="110">
        <v>376.05200000000002</v>
      </c>
      <c r="K89" s="110">
        <v>2717.127</v>
      </c>
      <c r="L89" s="110">
        <v>828.548</v>
      </c>
      <c r="M89" s="110">
        <v>967.79700000000003</v>
      </c>
      <c r="N89" s="110">
        <v>879.10500000000002</v>
      </c>
      <c r="O89" s="110">
        <v>45</v>
      </c>
      <c r="P89" s="111">
        <v>7408.0119999999997</v>
      </c>
      <c r="Q89" s="114">
        <v>-408.78800000000001</v>
      </c>
      <c r="R89" s="110">
        <v>-119.18</v>
      </c>
      <c r="S89" s="110">
        <v>-527.96800000000007</v>
      </c>
      <c r="T89" s="125">
        <v>12149123</v>
      </c>
      <c r="U89" s="111">
        <v>21484404</v>
      </c>
      <c r="V89" s="115">
        <v>0</v>
      </c>
      <c r="W89" s="138">
        <v>26.533489132605538</v>
      </c>
      <c r="X89" s="37">
        <v>49</v>
      </c>
      <c r="Y89" s="5">
        <v>20</v>
      </c>
      <c r="Z89" s="103">
        <v>34.5</v>
      </c>
    </row>
    <row r="90" spans="1:26" s="108" customFormat="1" ht="12" hidden="1" customHeight="1" x14ac:dyDescent="0.2">
      <c r="A90" s="84" t="s">
        <v>69</v>
      </c>
      <c r="B90" s="40">
        <v>36916</v>
      </c>
      <c r="C90" s="110">
        <v>3723.2660000000001</v>
      </c>
      <c r="D90" s="110">
        <v>3147.0839999999998</v>
      </c>
      <c r="E90" s="111">
        <v>6870.35</v>
      </c>
      <c r="F90" s="114">
        <v>1144.0650000000001</v>
      </c>
      <c r="G90" s="106"/>
      <c r="H90" s="106"/>
      <c r="I90" s="110">
        <v>679.97</v>
      </c>
      <c r="J90" s="110">
        <v>470.471</v>
      </c>
      <c r="K90" s="110">
        <v>2662.5149999999999</v>
      </c>
      <c r="L90" s="110">
        <v>822.03399999999999</v>
      </c>
      <c r="M90" s="110">
        <v>726.51599999999996</v>
      </c>
      <c r="N90" s="110">
        <v>825.05</v>
      </c>
      <c r="O90" s="110">
        <v>50</v>
      </c>
      <c r="P90" s="111">
        <v>7380.6209999999992</v>
      </c>
      <c r="Q90" s="114">
        <v>-386.43700000000001</v>
      </c>
      <c r="R90" s="110">
        <v>-123.834</v>
      </c>
      <c r="S90" s="110">
        <v>-510.27100000000002</v>
      </c>
      <c r="T90" s="125">
        <v>11762686</v>
      </c>
      <c r="U90" s="111">
        <v>21360570</v>
      </c>
      <c r="V90" s="115">
        <v>1.1937117960769683E-12</v>
      </c>
      <c r="W90" s="138">
        <v>31.443469717368934</v>
      </c>
      <c r="X90" s="37">
        <v>38</v>
      </c>
      <c r="Y90" s="5">
        <v>26</v>
      </c>
      <c r="Z90" s="103">
        <v>32</v>
      </c>
    </row>
    <row r="91" spans="1:26" s="108" customFormat="1" ht="12" hidden="1" customHeight="1" x14ac:dyDescent="0.2">
      <c r="A91" s="84" t="s">
        <v>70</v>
      </c>
      <c r="B91" s="40">
        <v>36917</v>
      </c>
      <c r="C91" s="110">
        <v>4012.364</v>
      </c>
      <c r="D91" s="110">
        <v>3156.4009999999998</v>
      </c>
      <c r="E91" s="111">
        <v>7168.7649999999994</v>
      </c>
      <c r="F91" s="114">
        <v>1482.6280000000006</v>
      </c>
      <c r="G91" s="106"/>
      <c r="H91" s="106"/>
      <c r="I91" s="110">
        <v>657.83600000000001</v>
      </c>
      <c r="J91" s="110">
        <v>464.976</v>
      </c>
      <c r="K91" s="110">
        <v>2669.0509999999999</v>
      </c>
      <c r="L91" s="110">
        <v>835.27700000000004</v>
      </c>
      <c r="M91" s="110">
        <v>669.40499999999997</v>
      </c>
      <c r="N91" s="110">
        <v>836.80200000000002</v>
      </c>
      <c r="O91" s="110">
        <v>59</v>
      </c>
      <c r="P91" s="111">
        <v>7674.9749999999995</v>
      </c>
      <c r="Q91" s="114">
        <v>-360.17500000000001</v>
      </c>
      <c r="R91" s="110">
        <v>-146.035</v>
      </c>
      <c r="S91" s="110">
        <v>-506.21</v>
      </c>
      <c r="T91" s="125">
        <v>11402511</v>
      </c>
      <c r="U91" s="111">
        <v>21214535</v>
      </c>
      <c r="V91" s="115">
        <v>0</v>
      </c>
      <c r="W91" s="138">
        <v>31.13158769021457</v>
      </c>
      <c r="X91" s="37">
        <v>41</v>
      </c>
      <c r="Y91" s="5">
        <v>25</v>
      </c>
      <c r="Z91" s="103">
        <v>33</v>
      </c>
    </row>
    <row r="92" spans="1:26" s="108" customFormat="1" ht="12" hidden="1" customHeight="1" x14ac:dyDescent="0.2">
      <c r="A92" s="84" t="s">
        <v>71</v>
      </c>
      <c r="B92" s="40">
        <v>36918</v>
      </c>
      <c r="C92" s="110">
        <v>4098.4369999999999</v>
      </c>
      <c r="D92" s="110">
        <v>3168.4659999999999</v>
      </c>
      <c r="E92" s="111">
        <v>7266.9030000000002</v>
      </c>
      <c r="F92" s="114">
        <v>1473.982</v>
      </c>
      <c r="G92" s="106"/>
      <c r="H92" s="106"/>
      <c r="I92" s="110">
        <v>642.577</v>
      </c>
      <c r="J92" s="110">
        <v>469.25</v>
      </c>
      <c r="K92" s="110">
        <v>2663.596</v>
      </c>
      <c r="L92" s="110">
        <v>817.51400000000001</v>
      </c>
      <c r="M92" s="110">
        <v>960.02700000000004</v>
      </c>
      <c r="N92" s="110">
        <v>817.58600000000001</v>
      </c>
      <c r="O92" s="110">
        <v>43</v>
      </c>
      <c r="P92" s="111">
        <v>7887.5320000000002</v>
      </c>
      <c r="Q92" s="114">
        <v>-330.74799999999999</v>
      </c>
      <c r="R92" s="110">
        <v>-289.88099999999997</v>
      </c>
      <c r="S92" s="110">
        <v>-620.62899999999991</v>
      </c>
      <c r="T92" s="125">
        <v>11071763</v>
      </c>
      <c r="U92" s="111">
        <v>20924654</v>
      </c>
      <c r="V92" s="115">
        <v>0</v>
      </c>
      <c r="W92" s="138">
        <v>26.419760972421813</v>
      </c>
      <c r="X92" s="37">
        <v>39</v>
      </c>
      <c r="Y92" s="5">
        <v>24</v>
      </c>
      <c r="Z92" s="103">
        <v>31.5</v>
      </c>
    </row>
    <row r="93" spans="1:26" s="108" customFormat="1" ht="12" hidden="1" customHeight="1" x14ac:dyDescent="0.2">
      <c r="A93" s="84" t="s">
        <v>72</v>
      </c>
      <c r="B93" s="40">
        <v>36919</v>
      </c>
      <c r="C93" s="110">
        <v>4100</v>
      </c>
      <c r="D93" s="110">
        <v>3164.4659999999999</v>
      </c>
      <c r="E93" s="111">
        <v>7264.4660000000003</v>
      </c>
      <c r="F93" s="114">
        <v>1458</v>
      </c>
      <c r="G93" s="106"/>
      <c r="H93" s="106"/>
      <c r="I93" s="110">
        <v>671.12</v>
      </c>
      <c r="J93" s="110">
        <v>465</v>
      </c>
      <c r="K93" s="110">
        <v>2643.877</v>
      </c>
      <c r="L93" s="110">
        <v>815.13300000000004</v>
      </c>
      <c r="M93" s="110">
        <v>869.99900000000002</v>
      </c>
      <c r="N93" s="110">
        <v>840.49400000000003</v>
      </c>
      <c r="O93" s="110">
        <v>52</v>
      </c>
      <c r="P93" s="111">
        <v>7815.6229999999987</v>
      </c>
      <c r="Q93" s="114">
        <v>-336.62599999999998</v>
      </c>
      <c r="R93" s="110">
        <v>-214.529</v>
      </c>
      <c r="S93" s="110">
        <v>-551.15499999999997</v>
      </c>
      <c r="T93" s="125">
        <v>10735137</v>
      </c>
      <c r="U93" s="111">
        <v>20710125</v>
      </c>
      <c r="V93" s="11">
        <v>-1.9999999983610905E-3</v>
      </c>
      <c r="W93" s="138">
        <v>24.43810849887975</v>
      </c>
      <c r="X93" s="37">
        <v>36</v>
      </c>
      <c r="Y93" s="5">
        <v>24</v>
      </c>
      <c r="Z93" s="103">
        <v>30</v>
      </c>
    </row>
    <row r="94" spans="1:26" s="108" customFormat="1" ht="12" hidden="1" customHeight="1" x14ac:dyDescent="0.2">
      <c r="A94" s="84" t="s">
        <v>73</v>
      </c>
      <c r="B94" s="40">
        <v>36920</v>
      </c>
      <c r="C94" s="110">
        <v>4212.3680000000004</v>
      </c>
      <c r="D94" s="110">
        <v>3133.598</v>
      </c>
      <c r="E94" s="111">
        <v>7345.9660000000003</v>
      </c>
      <c r="F94" s="114">
        <v>1437.8220000000003</v>
      </c>
      <c r="G94" s="106"/>
      <c r="H94" s="106"/>
      <c r="I94" s="110">
        <v>698.101</v>
      </c>
      <c r="J94" s="110">
        <v>465.03699999999998</v>
      </c>
      <c r="K94" s="110">
        <v>2633.877</v>
      </c>
      <c r="L94" s="110">
        <v>812.50599999999997</v>
      </c>
      <c r="M94" s="110">
        <v>900.68499999999995</v>
      </c>
      <c r="N94" s="110">
        <v>848.29899999999998</v>
      </c>
      <c r="O94" s="110">
        <v>52</v>
      </c>
      <c r="P94" s="111">
        <v>7848.3270000000002</v>
      </c>
      <c r="Q94" s="114">
        <v>-410.94600000000003</v>
      </c>
      <c r="R94" s="110">
        <v>-91.415000000000006</v>
      </c>
      <c r="S94" s="110">
        <v>-502.36100000000005</v>
      </c>
      <c r="T94" s="125">
        <v>10324191</v>
      </c>
      <c r="U94" s="111">
        <v>20618710</v>
      </c>
      <c r="V94" s="115">
        <v>0</v>
      </c>
      <c r="W94" s="138">
        <v>24.484022011219501</v>
      </c>
      <c r="X94" s="37">
        <v>36</v>
      </c>
      <c r="Y94" s="5">
        <v>20</v>
      </c>
      <c r="Z94" s="103">
        <v>28</v>
      </c>
    </row>
    <row r="95" spans="1:26" s="108" customFormat="1" ht="12" hidden="1" customHeight="1" x14ac:dyDescent="0.2">
      <c r="A95" s="84" t="s">
        <v>74</v>
      </c>
      <c r="B95" s="40">
        <v>36921</v>
      </c>
      <c r="C95" s="110">
        <v>4051.8009999999999</v>
      </c>
      <c r="D95" s="110">
        <v>3186.2040000000002</v>
      </c>
      <c r="E95" s="111">
        <v>7238.0050000000001</v>
      </c>
      <c r="F95" s="114">
        <v>1283.7530000000006</v>
      </c>
      <c r="G95" s="106"/>
      <c r="H95" s="106"/>
      <c r="I95" s="110">
        <v>755.53599999999994</v>
      </c>
      <c r="J95" s="110">
        <v>471.09800000000001</v>
      </c>
      <c r="K95" s="110">
        <v>2659.9229999999998</v>
      </c>
      <c r="L95" s="110">
        <v>814.26099999999997</v>
      </c>
      <c r="M95" s="110">
        <v>907.97500000000002</v>
      </c>
      <c r="N95" s="110">
        <v>848.85199999999998</v>
      </c>
      <c r="O95" s="110">
        <v>77</v>
      </c>
      <c r="P95" s="111">
        <v>7818.3980000000001</v>
      </c>
      <c r="Q95" s="114">
        <v>-443.17200000000003</v>
      </c>
      <c r="R95" s="110">
        <v>-137.221</v>
      </c>
      <c r="S95" s="110">
        <v>-580.39300000000003</v>
      </c>
      <c r="T95" s="125">
        <v>9881019</v>
      </c>
      <c r="U95" s="111">
        <v>20481489</v>
      </c>
      <c r="V95" s="115">
        <v>0</v>
      </c>
      <c r="W95" s="138">
        <v>30.270405701955784</v>
      </c>
      <c r="X95" s="37">
        <v>30</v>
      </c>
      <c r="Y95" s="5">
        <v>19</v>
      </c>
      <c r="Z95" s="103">
        <v>24.5</v>
      </c>
    </row>
    <row r="96" spans="1:26" s="24" customFormat="1" ht="12" hidden="1" customHeight="1" x14ac:dyDescent="0.2">
      <c r="A96" s="94" t="s">
        <v>68</v>
      </c>
      <c r="B96" s="41">
        <v>36922</v>
      </c>
      <c r="C96" s="117">
        <v>4065.018</v>
      </c>
      <c r="D96" s="117">
        <v>3140.8380000000002</v>
      </c>
      <c r="E96" s="118">
        <v>7205.8559999999998</v>
      </c>
      <c r="F96" s="119">
        <v>1448.5169999999998</v>
      </c>
      <c r="G96" s="120"/>
      <c r="H96" s="120"/>
      <c r="I96" s="117">
        <v>730.87699999999995</v>
      </c>
      <c r="J96" s="117">
        <v>456.87400000000002</v>
      </c>
      <c r="K96" s="117">
        <v>2618.5259999999998</v>
      </c>
      <c r="L96" s="117">
        <v>810.53499999999997</v>
      </c>
      <c r="M96" s="117">
        <v>943.45399999999995</v>
      </c>
      <c r="N96" s="117">
        <v>827.48400000000004</v>
      </c>
      <c r="O96" s="117">
        <v>79</v>
      </c>
      <c r="P96" s="118">
        <v>7915.2669999999998</v>
      </c>
      <c r="Q96" s="119">
        <v>-461.00400000000002</v>
      </c>
      <c r="R96" s="117">
        <v>-248.40700000000001</v>
      </c>
      <c r="S96" s="117">
        <v>-709.41100000000006</v>
      </c>
      <c r="T96" s="126">
        <v>9420015</v>
      </c>
      <c r="U96" s="118">
        <v>20233082</v>
      </c>
      <c r="V96" s="116">
        <v>0</v>
      </c>
      <c r="W96" s="139">
        <v>24.395641650204446</v>
      </c>
      <c r="X96" s="55">
        <v>32</v>
      </c>
      <c r="Y96" s="56">
        <v>17</v>
      </c>
      <c r="Z96" s="121">
        <v>24.5</v>
      </c>
    </row>
    <row r="97" spans="1:26" s="108" customFormat="1" ht="12" hidden="1" customHeight="1" x14ac:dyDescent="0.2">
      <c r="A97" s="84" t="s">
        <v>69</v>
      </c>
      <c r="B97" s="40">
        <v>36923</v>
      </c>
      <c r="C97" s="110">
        <v>4007.8229999999999</v>
      </c>
      <c r="D97" s="110">
        <v>3035.4630000000002</v>
      </c>
      <c r="E97" s="111">
        <v>7043.2860000000001</v>
      </c>
      <c r="F97" s="114">
        <v>1263.9929999999997</v>
      </c>
      <c r="G97" s="106"/>
      <c r="H97" s="106"/>
      <c r="I97" s="110">
        <v>666.56299999999999</v>
      </c>
      <c r="J97" s="110">
        <v>457.11</v>
      </c>
      <c r="K97" s="110">
        <v>2544.0329999999999</v>
      </c>
      <c r="L97" s="110">
        <v>846.19799999999998</v>
      </c>
      <c r="M97" s="110">
        <v>907.54499999999996</v>
      </c>
      <c r="N97" s="110">
        <v>842.495</v>
      </c>
      <c r="O97" s="110">
        <v>59</v>
      </c>
      <c r="P97" s="111">
        <v>7586.9369999999999</v>
      </c>
      <c r="Q97" s="114">
        <v>-360.23700000000002</v>
      </c>
      <c r="R97" s="110">
        <v>-183.41399999999999</v>
      </c>
      <c r="S97" s="110">
        <v>-543.65100000000007</v>
      </c>
      <c r="T97" s="125">
        <v>9059778</v>
      </c>
      <c r="U97" s="111">
        <v>20049668</v>
      </c>
      <c r="V97" s="115">
        <v>0</v>
      </c>
      <c r="W97" s="138">
        <v>22.225348682630514</v>
      </c>
      <c r="X97" s="37">
        <v>38</v>
      </c>
      <c r="Y97" s="5">
        <v>25</v>
      </c>
      <c r="Z97" s="103">
        <v>31.5</v>
      </c>
    </row>
    <row r="98" spans="1:26" s="108" customFormat="1" ht="12" hidden="1" customHeight="1" x14ac:dyDescent="0.2">
      <c r="A98" s="84" t="s">
        <v>70</v>
      </c>
      <c r="B98" s="40">
        <v>36924</v>
      </c>
      <c r="C98" s="110">
        <v>4035.2730000000001</v>
      </c>
      <c r="D98" s="110">
        <v>2960.4569999999999</v>
      </c>
      <c r="E98" s="111">
        <v>6995.73</v>
      </c>
      <c r="F98" s="114">
        <v>1076.7930000000001</v>
      </c>
      <c r="G98" s="106"/>
      <c r="H98" s="106"/>
      <c r="I98" s="110">
        <v>597.81899999999996</v>
      </c>
      <c r="J98" s="110">
        <v>468.76400000000001</v>
      </c>
      <c r="K98" s="110">
        <v>2657.1590000000001</v>
      </c>
      <c r="L98" s="110">
        <v>655.86599999999999</v>
      </c>
      <c r="M98" s="110">
        <v>911.98099999999999</v>
      </c>
      <c r="N98" s="110">
        <v>854.06899999999996</v>
      </c>
      <c r="O98" s="110">
        <v>35</v>
      </c>
      <c r="P98" s="111">
        <v>7257.4509999999991</v>
      </c>
      <c r="Q98" s="114">
        <v>-216.78100000000001</v>
      </c>
      <c r="R98" s="110">
        <v>-44.94</v>
      </c>
      <c r="S98" s="110">
        <v>-261.721</v>
      </c>
      <c r="T98" s="125">
        <v>8842997</v>
      </c>
      <c r="U98" s="111">
        <v>20004728</v>
      </c>
      <c r="V98" s="115">
        <v>4.5474735088646412E-13</v>
      </c>
      <c r="W98" s="138">
        <v>27.565633892014461</v>
      </c>
      <c r="X98" s="37">
        <v>44</v>
      </c>
      <c r="Y98" s="5">
        <v>26</v>
      </c>
      <c r="Z98" s="103">
        <v>35</v>
      </c>
    </row>
    <row r="99" spans="1:26" s="108" customFormat="1" ht="12" hidden="1" customHeight="1" x14ac:dyDescent="0.2">
      <c r="A99" s="84" t="s">
        <v>71</v>
      </c>
      <c r="B99" s="40">
        <v>36925</v>
      </c>
      <c r="C99" s="110">
        <v>3986.2840000000001</v>
      </c>
      <c r="D99" s="110">
        <v>3181.152</v>
      </c>
      <c r="E99" s="111">
        <v>7167.4359999999997</v>
      </c>
      <c r="F99" s="114">
        <v>896.48399999999958</v>
      </c>
      <c r="G99" s="106"/>
      <c r="H99" s="106"/>
      <c r="I99" s="110">
        <v>547.36</v>
      </c>
      <c r="J99" s="110">
        <v>469.9</v>
      </c>
      <c r="K99" s="110">
        <v>2668.7539999999999</v>
      </c>
      <c r="L99" s="110">
        <v>836.05</v>
      </c>
      <c r="M99" s="110">
        <v>1009.923</v>
      </c>
      <c r="N99" s="110">
        <v>845</v>
      </c>
      <c r="O99" s="110">
        <v>9</v>
      </c>
      <c r="P99" s="111">
        <v>7282.4709999999995</v>
      </c>
      <c r="Q99" s="114">
        <v>-130.40600000000001</v>
      </c>
      <c r="R99" s="110">
        <v>15.371</v>
      </c>
      <c r="S99" s="110">
        <v>-115.035</v>
      </c>
      <c r="T99" s="125">
        <v>8712591</v>
      </c>
      <c r="U99" s="111">
        <v>20020099</v>
      </c>
      <c r="V99" s="115">
        <v>1.5631940186722204E-13</v>
      </c>
      <c r="W99" s="138">
        <v>38.667536682847199</v>
      </c>
      <c r="X99" s="37">
        <v>44</v>
      </c>
      <c r="Y99" s="5">
        <v>34</v>
      </c>
      <c r="Z99" s="103">
        <v>39</v>
      </c>
    </row>
    <row r="100" spans="1:26" s="108" customFormat="1" ht="12" hidden="1" customHeight="1" x14ac:dyDescent="0.2">
      <c r="A100" s="84" t="s">
        <v>72</v>
      </c>
      <c r="B100" s="40">
        <v>36926</v>
      </c>
      <c r="C100" s="110">
        <v>3939.52</v>
      </c>
      <c r="D100" s="110">
        <v>3004.587</v>
      </c>
      <c r="E100" s="111">
        <v>6944.107</v>
      </c>
      <c r="F100" s="114">
        <v>950.0019999999995</v>
      </c>
      <c r="G100" s="106"/>
      <c r="H100" s="106"/>
      <c r="I100" s="110">
        <v>514.303</v>
      </c>
      <c r="J100" s="110">
        <v>465.12099999999998</v>
      </c>
      <c r="K100" s="110">
        <v>2478.08</v>
      </c>
      <c r="L100" s="110">
        <v>834.54499999999996</v>
      </c>
      <c r="M100" s="110">
        <v>1012.889</v>
      </c>
      <c r="N100" s="110">
        <v>806.35900000000004</v>
      </c>
      <c r="O100" s="110">
        <v>9</v>
      </c>
      <c r="P100" s="111">
        <v>7070.299</v>
      </c>
      <c r="Q100" s="114">
        <v>-123.95</v>
      </c>
      <c r="R100" s="110">
        <v>-2.242</v>
      </c>
      <c r="S100" s="110">
        <v>-126.19200000000001</v>
      </c>
      <c r="T100" s="125">
        <v>8588641</v>
      </c>
      <c r="U100" s="111">
        <v>20017857</v>
      </c>
      <c r="V100" s="115">
        <v>0</v>
      </c>
      <c r="W100" s="138">
        <v>32.260713311747423</v>
      </c>
      <c r="X100" s="37">
        <v>53</v>
      </c>
      <c r="Y100" s="5">
        <v>35</v>
      </c>
      <c r="Z100" s="103">
        <v>44</v>
      </c>
    </row>
    <row r="101" spans="1:26" s="108" customFormat="1" ht="12" hidden="1" customHeight="1" x14ac:dyDescent="0.2">
      <c r="A101" s="84" t="s">
        <v>73</v>
      </c>
      <c r="B101" s="40">
        <v>36927</v>
      </c>
      <c r="C101" s="110">
        <v>4028.2510000000002</v>
      </c>
      <c r="D101" s="110">
        <v>3182.8440000000001</v>
      </c>
      <c r="E101" s="111">
        <v>7211.0950000000003</v>
      </c>
      <c r="F101" s="114">
        <v>917.76699999999948</v>
      </c>
      <c r="G101" s="106"/>
      <c r="H101" s="106"/>
      <c r="I101" s="110">
        <v>542.66700000000003</v>
      </c>
      <c r="J101" s="110">
        <v>464.32900000000001</v>
      </c>
      <c r="K101" s="110">
        <v>2708.8760000000002</v>
      </c>
      <c r="L101" s="110">
        <v>838.46600000000001</v>
      </c>
      <c r="M101" s="110">
        <v>959.23299999999995</v>
      </c>
      <c r="N101" s="110">
        <v>844.44600000000003</v>
      </c>
      <c r="O101" s="110">
        <v>9</v>
      </c>
      <c r="P101" s="111">
        <v>7284.7840000000006</v>
      </c>
      <c r="Q101" s="114">
        <v>-108.349</v>
      </c>
      <c r="R101" s="110">
        <v>34.659999999999997</v>
      </c>
      <c r="S101" s="110">
        <v>-73.689000000000007</v>
      </c>
      <c r="T101" s="125">
        <v>8480292</v>
      </c>
      <c r="U101" s="111">
        <v>20052517</v>
      </c>
      <c r="V101" s="115">
        <v>-2.9842794901924208E-13</v>
      </c>
      <c r="W101" s="138">
        <v>38.637065153684013</v>
      </c>
      <c r="X101" s="37">
        <v>52</v>
      </c>
      <c r="Y101" s="5">
        <v>30</v>
      </c>
      <c r="Z101" s="103">
        <v>41</v>
      </c>
    </row>
    <row r="102" spans="1:26" s="108" customFormat="1" ht="12" hidden="1" customHeight="1" x14ac:dyDescent="0.2">
      <c r="A102" s="84" t="s">
        <v>74</v>
      </c>
      <c r="B102" s="40">
        <v>36928</v>
      </c>
      <c r="C102" s="110">
        <v>3894.5709999999999</v>
      </c>
      <c r="D102" s="110">
        <v>3182.5059999999999</v>
      </c>
      <c r="E102" s="111">
        <v>7077.0769999999993</v>
      </c>
      <c r="F102" s="114">
        <v>921.41199999999924</v>
      </c>
      <c r="G102" s="106"/>
      <c r="H102" s="106"/>
      <c r="I102" s="110">
        <v>651.85799999999995</v>
      </c>
      <c r="J102" s="110">
        <v>483</v>
      </c>
      <c r="K102" s="110">
        <v>2703.7159999999999</v>
      </c>
      <c r="L102" s="110">
        <v>867.79100000000005</v>
      </c>
      <c r="M102" s="110">
        <v>962.27300000000002</v>
      </c>
      <c r="N102" s="110">
        <v>819.34900000000005</v>
      </c>
      <c r="O102" s="110">
        <v>-2</v>
      </c>
      <c r="P102" s="111">
        <v>7407.3989999999994</v>
      </c>
      <c r="Q102" s="114">
        <v>-262.178</v>
      </c>
      <c r="R102" s="110">
        <v>-68.144000000000005</v>
      </c>
      <c r="S102" s="110">
        <v>-330.322</v>
      </c>
      <c r="T102" s="125">
        <v>8218114</v>
      </c>
      <c r="U102" s="111">
        <v>19984373</v>
      </c>
      <c r="V102" s="115">
        <v>0</v>
      </c>
      <c r="W102" s="138">
        <v>39.761273031327335</v>
      </c>
      <c r="X102" s="37">
        <v>40</v>
      </c>
      <c r="Y102" s="5">
        <v>27</v>
      </c>
      <c r="Z102" s="103">
        <v>33.5</v>
      </c>
    </row>
    <row r="103" spans="1:26" s="108" customFormat="1" ht="12" hidden="1" customHeight="1" x14ac:dyDescent="0.2">
      <c r="A103" s="84" t="s">
        <v>68</v>
      </c>
      <c r="B103" s="40">
        <v>36929</v>
      </c>
      <c r="C103" s="110">
        <v>3925.5030000000002</v>
      </c>
      <c r="D103" s="110">
        <v>3103.098</v>
      </c>
      <c r="E103" s="111">
        <v>7028.6010000000006</v>
      </c>
      <c r="F103" s="114">
        <v>1188.2070000000008</v>
      </c>
      <c r="G103" s="106"/>
      <c r="H103" s="106"/>
      <c r="I103" s="110">
        <v>764.14200000000005</v>
      </c>
      <c r="J103" s="110">
        <v>483</v>
      </c>
      <c r="K103" s="110">
        <v>2653.268</v>
      </c>
      <c r="L103" s="110">
        <v>804.75599999999997</v>
      </c>
      <c r="M103" s="110">
        <v>918.58100000000002</v>
      </c>
      <c r="N103" s="110">
        <v>836.03399999999999</v>
      </c>
      <c r="O103" s="110">
        <v>1</v>
      </c>
      <c r="P103" s="111">
        <v>7648.9880000000012</v>
      </c>
      <c r="Q103" s="114">
        <v>-224.566</v>
      </c>
      <c r="R103" s="110">
        <v>-395.82100000000003</v>
      </c>
      <c r="S103" s="110">
        <v>-620.38700000000006</v>
      </c>
      <c r="T103" s="125">
        <v>7993548</v>
      </c>
      <c r="U103" s="111">
        <v>19588552</v>
      </c>
      <c r="V103" s="115">
        <v>0</v>
      </c>
      <c r="W103" s="138">
        <v>32.388064802391675</v>
      </c>
      <c r="X103" s="37">
        <v>32</v>
      </c>
      <c r="Y103" s="5">
        <v>22</v>
      </c>
      <c r="Z103" s="103">
        <v>27</v>
      </c>
    </row>
    <row r="104" spans="1:26" s="108" customFormat="1" ht="12" hidden="1" customHeight="1" x14ac:dyDescent="0.2">
      <c r="A104" s="84" t="s">
        <v>69</v>
      </c>
      <c r="B104" s="40">
        <v>36930</v>
      </c>
      <c r="C104" s="110">
        <v>3892.7890000000002</v>
      </c>
      <c r="D104" s="110">
        <v>3088.3789999999999</v>
      </c>
      <c r="E104" s="111">
        <v>6981.1679999999997</v>
      </c>
      <c r="F104" s="114">
        <v>1460.2149999999999</v>
      </c>
      <c r="G104" s="106"/>
      <c r="H104" s="106"/>
      <c r="I104" s="110">
        <v>815.69399999999996</v>
      </c>
      <c r="J104" s="110">
        <v>483</v>
      </c>
      <c r="K104" s="110">
        <v>2601.3760000000002</v>
      </c>
      <c r="L104" s="110">
        <v>833.11199999999997</v>
      </c>
      <c r="M104" s="110">
        <v>852.94600000000003</v>
      </c>
      <c r="N104" s="110">
        <v>841.18700000000001</v>
      </c>
      <c r="O104" s="110">
        <v>1</v>
      </c>
      <c r="P104" s="111">
        <v>7888.53</v>
      </c>
      <c r="Q104" s="114">
        <v>-236.565</v>
      </c>
      <c r="R104" s="110">
        <v>-670.79700000000003</v>
      </c>
      <c r="S104" s="110">
        <v>-907.36200000000008</v>
      </c>
      <c r="T104" s="125">
        <v>7756983</v>
      </c>
      <c r="U104" s="111">
        <v>18917755</v>
      </c>
      <c r="V104" s="115">
        <v>0</v>
      </c>
      <c r="W104" s="138">
        <v>18.614622665306758</v>
      </c>
      <c r="X104" s="37">
        <v>24</v>
      </c>
      <c r="Y104" s="5">
        <v>7</v>
      </c>
      <c r="Z104" s="103">
        <v>15.5</v>
      </c>
    </row>
    <row r="105" spans="1:26" s="108" customFormat="1" ht="12" hidden="1" customHeight="1" x14ac:dyDescent="0.2">
      <c r="A105" s="84" t="s">
        <v>70</v>
      </c>
      <c r="B105" s="40">
        <v>36931</v>
      </c>
      <c r="C105" s="110">
        <v>3879.991</v>
      </c>
      <c r="D105" s="110">
        <v>3069.7159999999999</v>
      </c>
      <c r="E105" s="111">
        <v>6949.7070000000003</v>
      </c>
      <c r="F105" s="114">
        <v>1691.05</v>
      </c>
      <c r="G105" s="106"/>
      <c r="H105" s="106"/>
      <c r="I105" s="110">
        <v>663.62199999999996</v>
      </c>
      <c r="J105" s="110">
        <v>467</v>
      </c>
      <c r="K105" s="110">
        <v>2584.0030000000002</v>
      </c>
      <c r="L105" s="110">
        <v>823.12199999999996</v>
      </c>
      <c r="M105" s="110">
        <v>827.63699999999994</v>
      </c>
      <c r="N105" s="110">
        <v>863.31899999999996</v>
      </c>
      <c r="O105" s="110">
        <v>9</v>
      </c>
      <c r="P105" s="111">
        <v>7928.7529999999997</v>
      </c>
      <c r="Q105" s="114">
        <v>-288.99599999999998</v>
      </c>
      <c r="R105" s="110">
        <v>-690.05</v>
      </c>
      <c r="S105" s="110">
        <v>-979.04599999999994</v>
      </c>
      <c r="T105" s="125">
        <v>7467987</v>
      </c>
      <c r="U105" s="111">
        <v>18227705</v>
      </c>
      <c r="V105" s="115">
        <v>0</v>
      </c>
      <c r="W105" s="138">
        <v>4.5641311931547515</v>
      </c>
      <c r="X105" s="37">
        <v>28</v>
      </c>
      <c r="Y105" s="5">
        <v>9</v>
      </c>
      <c r="Z105" s="103">
        <v>18.5</v>
      </c>
    </row>
    <row r="106" spans="1:26" s="108" customFormat="1" ht="12" hidden="1" customHeight="1" x14ac:dyDescent="0.2">
      <c r="A106" s="84" t="s">
        <v>71</v>
      </c>
      <c r="B106" s="40">
        <v>36932</v>
      </c>
      <c r="C106" s="110">
        <v>3925.7579999999998</v>
      </c>
      <c r="D106" s="110">
        <v>3083.3919999999998</v>
      </c>
      <c r="E106" s="111">
        <v>7009.15</v>
      </c>
      <c r="F106" s="114">
        <v>1579.3180000000002</v>
      </c>
      <c r="G106" s="106"/>
      <c r="H106" s="106"/>
      <c r="I106" s="110">
        <v>588.68899999999996</v>
      </c>
      <c r="J106" s="110">
        <v>482</v>
      </c>
      <c r="K106" s="110">
        <v>2590.808</v>
      </c>
      <c r="L106" s="110">
        <v>845.21299999999997</v>
      </c>
      <c r="M106" s="110">
        <v>814.47199999999998</v>
      </c>
      <c r="N106" s="110">
        <v>876.101</v>
      </c>
      <c r="O106" s="110">
        <v>-1</v>
      </c>
      <c r="P106" s="111">
        <v>7775.6009999999997</v>
      </c>
      <c r="Q106" s="114">
        <v>-195.09299999999999</v>
      </c>
      <c r="R106" s="110">
        <v>-571.35799999999995</v>
      </c>
      <c r="S106" s="110">
        <v>-766.45099999999991</v>
      </c>
      <c r="T106" s="125">
        <v>7272894</v>
      </c>
      <c r="U106" s="111">
        <v>17656347</v>
      </c>
      <c r="V106" s="115">
        <v>0</v>
      </c>
      <c r="W106" s="138">
        <v>11.215551323204984</v>
      </c>
      <c r="X106" s="37">
        <v>40</v>
      </c>
      <c r="Y106" s="5">
        <v>15</v>
      </c>
      <c r="Z106" s="103">
        <v>27.5</v>
      </c>
    </row>
    <row r="107" spans="1:26" s="108" customFormat="1" ht="12" hidden="1" customHeight="1" x14ac:dyDescent="0.2">
      <c r="A107" s="84" t="s">
        <v>72</v>
      </c>
      <c r="B107" s="40">
        <v>36933</v>
      </c>
      <c r="C107" s="110">
        <v>3900</v>
      </c>
      <c r="D107" s="110">
        <v>3104.1439999999998</v>
      </c>
      <c r="E107" s="111">
        <v>7004.1440000000002</v>
      </c>
      <c r="F107" s="114">
        <v>1732</v>
      </c>
      <c r="G107" s="106"/>
      <c r="H107" s="106"/>
      <c r="I107" s="110">
        <v>559.87</v>
      </c>
      <c r="J107" s="110">
        <v>491</v>
      </c>
      <c r="K107" s="110">
        <v>2598.299</v>
      </c>
      <c r="L107" s="110">
        <v>850.16800000000001</v>
      </c>
      <c r="M107" s="110">
        <v>318.21600000000001</v>
      </c>
      <c r="N107" s="110">
        <v>860</v>
      </c>
      <c r="O107" s="110">
        <v>-1</v>
      </c>
      <c r="P107" s="111">
        <v>7408.5529999999999</v>
      </c>
      <c r="Q107" s="114">
        <v>-117.916</v>
      </c>
      <c r="R107" s="110">
        <v>-286.61399999999998</v>
      </c>
      <c r="S107" s="110">
        <v>-404.53</v>
      </c>
      <c r="T107" s="125">
        <v>7154978</v>
      </c>
      <c r="U107" s="111">
        <v>17369733</v>
      </c>
      <c r="V107" s="11">
        <v>0.12100000000032196</v>
      </c>
      <c r="W107" s="138">
        <v>21.516344974183159</v>
      </c>
      <c r="X107" s="37">
        <v>39</v>
      </c>
      <c r="Y107" s="5">
        <v>20</v>
      </c>
      <c r="Z107" s="103">
        <v>29.5</v>
      </c>
    </row>
    <row r="108" spans="1:26" s="108" customFormat="1" ht="12" hidden="1" customHeight="1" x14ac:dyDescent="0.2">
      <c r="A108" s="84" t="s">
        <v>73</v>
      </c>
      <c r="B108" s="40">
        <v>36934</v>
      </c>
      <c r="C108" s="110">
        <v>3907.8220000000001</v>
      </c>
      <c r="D108" s="110">
        <v>3019.8449999999998</v>
      </c>
      <c r="E108" s="111">
        <v>6927.6669999999995</v>
      </c>
      <c r="F108" s="114">
        <v>1472.9930000000004</v>
      </c>
      <c r="G108" s="106"/>
      <c r="H108" s="106"/>
      <c r="I108" s="110">
        <v>586.846</v>
      </c>
      <c r="J108" s="110">
        <v>491</v>
      </c>
      <c r="K108" s="110">
        <v>2597.6320000000001</v>
      </c>
      <c r="L108" s="110">
        <v>794.80200000000002</v>
      </c>
      <c r="M108" s="110">
        <v>589.20399999999995</v>
      </c>
      <c r="N108" s="110">
        <v>858.17700000000002</v>
      </c>
      <c r="O108" s="110">
        <v>4.0000000000000001E-3</v>
      </c>
      <c r="P108" s="111">
        <v>7390.6579999999994</v>
      </c>
      <c r="Q108" s="114">
        <v>-210.541</v>
      </c>
      <c r="R108" s="110">
        <v>-252.45</v>
      </c>
      <c r="S108" s="110">
        <v>-462.99099999999999</v>
      </c>
      <c r="T108" s="125">
        <v>6944437</v>
      </c>
      <c r="U108" s="111">
        <v>17117283</v>
      </c>
      <c r="V108" s="115">
        <v>0</v>
      </c>
      <c r="W108" s="138">
        <v>27.998684804293443</v>
      </c>
      <c r="X108" s="37">
        <v>41</v>
      </c>
      <c r="Y108" s="5">
        <v>32</v>
      </c>
      <c r="Z108" s="103">
        <v>36.5</v>
      </c>
    </row>
    <row r="109" spans="1:26" s="108" customFormat="1" ht="12" hidden="1" customHeight="1" x14ac:dyDescent="0.2">
      <c r="A109" s="84" t="s">
        <v>74</v>
      </c>
      <c r="B109" s="40">
        <v>36935</v>
      </c>
      <c r="C109" s="110">
        <v>3831.9920000000002</v>
      </c>
      <c r="D109" s="110">
        <v>3140.6680000000001</v>
      </c>
      <c r="E109" s="111">
        <v>6972.66</v>
      </c>
      <c r="F109" s="114">
        <v>1040.5109999999995</v>
      </c>
      <c r="G109" s="106"/>
      <c r="H109" s="106"/>
      <c r="I109" s="110">
        <v>659.57399999999996</v>
      </c>
      <c r="J109" s="110">
        <v>495</v>
      </c>
      <c r="K109" s="110">
        <v>2677.944</v>
      </c>
      <c r="L109" s="110">
        <v>807.99900000000002</v>
      </c>
      <c r="M109" s="110">
        <v>968.024</v>
      </c>
      <c r="N109" s="110">
        <v>845.77800000000002</v>
      </c>
      <c r="O109" s="110">
        <v>4</v>
      </c>
      <c r="P109" s="111">
        <v>7498.83</v>
      </c>
      <c r="Q109" s="114">
        <v>-223.501</v>
      </c>
      <c r="R109" s="110">
        <v>-302.66899999999998</v>
      </c>
      <c r="S109" s="110">
        <v>-526.16999999999996</v>
      </c>
      <c r="T109" s="125">
        <v>6720936</v>
      </c>
      <c r="U109" s="111">
        <v>16814614</v>
      </c>
      <c r="V109" s="115">
        <v>0</v>
      </c>
      <c r="W109" s="138">
        <v>32.384989890174076</v>
      </c>
      <c r="X109" s="37">
        <v>34</v>
      </c>
      <c r="Y109" s="5">
        <v>30</v>
      </c>
      <c r="Z109" s="103">
        <v>32</v>
      </c>
    </row>
    <row r="110" spans="1:26" s="108" customFormat="1" ht="12" hidden="1" customHeight="1" x14ac:dyDescent="0.2">
      <c r="A110" s="84" t="s">
        <v>68</v>
      </c>
      <c r="B110" s="40">
        <v>36936</v>
      </c>
      <c r="C110" s="110">
        <v>3846.06</v>
      </c>
      <c r="D110" s="110">
        <v>3124.47</v>
      </c>
      <c r="E110" s="111">
        <v>6970.53</v>
      </c>
      <c r="F110" s="114">
        <v>1143.6509999999994</v>
      </c>
      <c r="G110" s="106"/>
      <c r="H110" s="106"/>
      <c r="I110" s="110">
        <v>723.78399999999999</v>
      </c>
      <c r="J110" s="110">
        <v>517</v>
      </c>
      <c r="K110" s="110">
        <v>2582.3989999999999</v>
      </c>
      <c r="L110" s="110">
        <v>860.35699999999997</v>
      </c>
      <c r="M110" s="110">
        <v>1003.229</v>
      </c>
      <c r="N110" s="110">
        <v>848.40300000000002</v>
      </c>
      <c r="O110" s="110">
        <v>4</v>
      </c>
      <c r="P110" s="111">
        <v>7682.8230000000003</v>
      </c>
      <c r="Q110" s="114">
        <v>-257.28500000000003</v>
      </c>
      <c r="R110" s="110">
        <v>-455.00799999999998</v>
      </c>
      <c r="S110" s="110">
        <v>-712.29300000000001</v>
      </c>
      <c r="T110" s="125">
        <v>6463651</v>
      </c>
      <c r="U110" s="111">
        <v>16359606</v>
      </c>
      <c r="V110" s="115">
        <v>0</v>
      </c>
      <c r="W110" s="138">
        <v>26.746280799979363</v>
      </c>
      <c r="X110" s="37">
        <v>30</v>
      </c>
      <c r="Y110" s="5">
        <v>22</v>
      </c>
      <c r="Z110" s="103">
        <v>26</v>
      </c>
    </row>
    <row r="111" spans="1:26" s="108" customFormat="1" ht="12" hidden="1" customHeight="1" x14ac:dyDescent="0.2">
      <c r="A111" s="84" t="s">
        <v>69</v>
      </c>
      <c r="B111" s="40">
        <v>36937</v>
      </c>
      <c r="C111" s="110">
        <v>3849.5590000000002</v>
      </c>
      <c r="D111" s="110">
        <v>3123.9189999999999</v>
      </c>
      <c r="E111" s="111">
        <v>6973.4780000000001</v>
      </c>
      <c r="F111" s="114">
        <v>1077.0919999999996</v>
      </c>
      <c r="G111" s="106"/>
      <c r="H111" s="106"/>
      <c r="I111" s="110">
        <v>660.43</v>
      </c>
      <c r="J111" s="110">
        <v>530</v>
      </c>
      <c r="K111" s="110">
        <v>2622.2820000000002</v>
      </c>
      <c r="L111" s="110">
        <v>837.70100000000002</v>
      </c>
      <c r="M111" s="110">
        <v>787.43700000000001</v>
      </c>
      <c r="N111" s="110">
        <v>853.31299999999999</v>
      </c>
      <c r="O111" s="110">
        <v>5</v>
      </c>
      <c r="P111" s="111">
        <v>7373.2550000000001</v>
      </c>
      <c r="Q111" s="114">
        <v>-185.608</v>
      </c>
      <c r="R111" s="110">
        <v>-214.16900000000001</v>
      </c>
      <c r="S111" s="110">
        <v>-399.77700000000004</v>
      </c>
      <c r="T111" s="125">
        <v>6278043</v>
      </c>
      <c r="U111" s="111">
        <v>16145437</v>
      </c>
      <c r="V111" s="115">
        <v>0</v>
      </c>
      <c r="W111" s="138">
        <v>15.731619983070084</v>
      </c>
      <c r="X111" s="37">
        <v>37</v>
      </c>
      <c r="Y111" s="5">
        <v>17</v>
      </c>
      <c r="Z111" s="103">
        <v>27</v>
      </c>
    </row>
    <row r="112" spans="1:26" s="108" customFormat="1" ht="12" hidden="1" customHeight="1" x14ac:dyDescent="0.2">
      <c r="A112" s="84" t="s">
        <v>70</v>
      </c>
      <c r="B112" s="40">
        <v>36938</v>
      </c>
      <c r="C112" s="110">
        <v>3842.09</v>
      </c>
      <c r="D112" s="110">
        <v>3191.14</v>
      </c>
      <c r="E112" s="111">
        <v>7033.23</v>
      </c>
      <c r="F112" s="114">
        <v>1224.79</v>
      </c>
      <c r="G112" s="106"/>
      <c r="H112" s="106"/>
      <c r="I112" s="110">
        <v>609.83600000000001</v>
      </c>
      <c r="J112" s="110">
        <v>506</v>
      </c>
      <c r="K112" s="110">
        <v>2635.752</v>
      </c>
      <c r="L112" s="110">
        <v>842.29300000000001</v>
      </c>
      <c r="M112" s="110">
        <v>791.38</v>
      </c>
      <c r="N112" s="110">
        <v>853.33600000000001</v>
      </c>
      <c r="O112" s="110">
        <v>-1</v>
      </c>
      <c r="P112" s="111">
        <v>7462.3869999999997</v>
      </c>
      <c r="Q112" s="114">
        <v>-49.51</v>
      </c>
      <c r="R112" s="110">
        <v>-379.64699999999999</v>
      </c>
      <c r="S112" s="110">
        <v>-429.15699999999998</v>
      </c>
      <c r="T112" s="125">
        <v>6228533</v>
      </c>
      <c r="U112" s="111">
        <v>15765790</v>
      </c>
      <c r="V112" s="115">
        <v>0</v>
      </c>
      <c r="W112" s="138">
        <v>23.99272701656561</v>
      </c>
      <c r="X112" s="37">
        <v>43</v>
      </c>
      <c r="Y112" s="5">
        <v>26</v>
      </c>
      <c r="Z112" s="103">
        <v>34.5</v>
      </c>
    </row>
    <row r="113" spans="1:26" s="108" customFormat="1" ht="12" hidden="1" customHeight="1" x14ac:dyDescent="0.2">
      <c r="A113" s="84" t="s">
        <v>71</v>
      </c>
      <c r="B113" s="40">
        <v>36939</v>
      </c>
      <c r="C113" s="110">
        <v>3866.366</v>
      </c>
      <c r="D113" s="110">
        <v>3135.223</v>
      </c>
      <c r="E113" s="111">
        <v>7001.5889999999999</v>
      </c>
      <c r="F113" s="114">
        <v>894.88799999999969</v>
      </c>
      <c r="G113" s="106"/>
      <c r="H113" s="106"/>
      <c r="I113" s="110">
        <v>565.04600000000005</v>
      </c>
      <c r="J113" s="110">
        <v>500</v>
      </c>
      <c r="K113" s="110">
        <v>2620.8620000000001</v>
      </c>
      <c r="L113" s="110">
        <v>881.88199999999995</v>
      </c>
      <c r="M113" s="110">
        <v>819.05399999999997</v>
      </c>
      <c r="N113" s="110">
        <v>854.44299999999998</v>
      </c>
      <c r="O113" s="110">
        <v>4</v>
      </c>
      <c r="P113" s="111">
        <v>7140.1750000000002</v>
      </c>
      <c r="Q113" s="114">
        <v>-54.802999999999997</v>
      </c>
      <c r="R113" s="110">
        <v>-83.783000000000001</v>
      </c>
      <c r="S113" s="110">
        <v>-138.58600000000001</v>
      </c>
      <c r="T113" s="125">
        <v>6173730</v>
      </c>
      <c r="U113" s="111">
        <v>15682007</v>
      </c>
      <c r="V113" s="115">
        <v>-2.2737367544323206E-13</v>
      </c>
      <c r="W113" s="138">
        <v>25.932726821274041</v>
      </c>
      <c r="X113" s="37">
        <v>45</v>
      </c>
      <c r="Y113" s="5">
        <v>25</v>
      </c>
      <c r="Z113" s="103">
        <v>35</v>
      </c>
    </row>
    <row r="114" spans="1:26" s="108" customFormat="1" ht="12" hidden="1" customHeight="1" x14ac:dyDescent="0.2">
      <c r="A114" s="84" t="s">
        <v>72</v>
      </c>
      <c r="B114" s="40">
        <v>36940</v>
      </c>
      <c r="C114" s="110">
        <v>3779.1109999999999</v>
      </c>
      <c r="D114" s="110">
        <v>3150</v>
      </c>
      <c r="E114" s="111">
        <v>6929.1109999999999</v>
      </c>
      <c r="F114" s="114">
        <v>815.602000000001</v>
      </c>
      <c r="G114" s="106"/>
      <c r="H114" s="106"/>
      <c r="I114" s="110">
        <v>487.32299999999998</v>
      </c>
      <c r="J114" s="110">
        <v>502</v>
      </c>
      <c r="K114" s="110">
        <v>2633.165</v>
      </c>
      <c r="L114" s="110">
        <v>885</v>
      </c>
      <c r="M114" s="110">
        <v>800</v>
      </c>
      <c r="N114" s="110">
        <v>842.096</v>
      </c>
      <c r="O114" s="110">
        <v>6</v>
      </c>
      <c r="P114" s="111">
        <v>6971.1859999999997</v>
      </c>
      <c r="Q114" s="114">
        <v>-2.2090000000000001</v>
      </c>
      <c r="R114" s="110">
        <v>-39.866</v>
      </c>
      <c r="S114" s="110">
        <v>-42.075000000000003</v>
      </c>
      <c r="T114" s="125">
        <v>6171521</v>
      </c>
      <c r="U114" s="111">
        <v>15642141</v>
      </c>
      <c r="V114" s="115">
        <v>1.8474111129762605E-13</v>
      </c>
      <c r="W114" s="138">
        <v>34.841723624769578</v>
      </c>
      <c r="X114" s="37">
        <v>55</v>
      </c>
      <c r="Y114" s="5">
        <v>29</v>
      </c>
      <c r="Z114" s="103">
        <v>42</v>
      </c>
    </row>
    <row r="115" spans="1:26" s="108" customFormat="1" ht="12" hidden="1" customHeight="1" x14ac:dyDescent="0.2">
      <c r="A115" s="84" t="s">
        <v>73</v>
      </c>
      <c r="B115" s="40">
        <v>36941</v>
      </c>
      <c r="C115" s="110">
        <v>3857.3209999999999</v>
      </c>
      <c r="D115" s="110">
        <v>3094.183</v>
      </c>
      <c r="E115" s="111">
        <v>6951.5039999999999</v>
      </c>
      <c r="F115" s="114">
        <v>736.97200000000043</v>
      </c>
      <c r="G115" s="106"/>
      <c r="H115" s="106"/>
      <c r="I115" s="110">
        <v>482.935</v>
      </c>
      <c r="J115" s="110">
        <v>496</v>
      </c>
      <c r="K115" s="110">
        <v>2539.2820000000002</v>
      </c>
      <c r="L115" s="110">
        <v>894.24599999999998</v>
      </c>
      <c r="M115" s="110">
        <v>808.43600000000004</v>
      </c>
      <c r="N115" s="110">
        <v>842</v>
      </c>
      <c r="O115" s="110">
        <v>7</v>
      </c>
      <c r="P115" s="111">
        <v>6806.8710000000001</v>
      </c>
      <c r="Q115" s="114">
        <v>30.834</v>
      </c>
      <c r="R115" s="110">
        <v>113.79900000000001</v>
      </c>
      <c r="S115" s="110">
        <v>144.63300000000001</v>
      </c>
      <c r="T115" s="125">
        <v>6202355</v>
      </c>
      <c r="U115" s="111">
        <v>15755940</v>
      </c>
      <c r="V115" s="115">
        <v>0</v>
      </c>
      <c r="W115" s="138">
        <v>39.457463171846591</v>
      </c>
      <c r="X115" s="37">
        <v>55</v>
      </c>
      <c r="Y115" s="5">
        <v>38</v>
      </c>
      <c r="Z115" s="103">
        <v>46.5</v>
      </c>
    </row>
    <row r="116" spans="1:26" s="108" customFormat="1" ht="12" hidden="1" customHeight="1" x14ac:dyDescent="0.2">
      <c r="A116" s="84" t="s">
        <v>74</v>
      </c>
      <c r="B116" s="40">
        <v>36942</v>
      </c>
      <c r="C116" s="110">
        <v>3835.4720000000002</v>
      </c>
      <c r="D116" s="110">
        <v>3031.2049999999999</v>
      </c>
      <c r="E116" s="111">
        <v>6866.6769999999997</v>
      </c>
      <c r="F116" s="114">
        <v>903.10500000000002</v>
      </c>
      <c r="G116" s="106"/>
      <c r="H116" s="106"/>
      <c r="I116" s="110">
        <v>550.65200000000004</v>
      </c>
      <c r="J116" s="110">
        <v>507</v>
      </c>
      <c r="K116" s="110">
        <v>2547.9349999999999</v>
      </c>
      <c r="L116" s="110">
        <v>820.46199999999999</v>
      </c>
      <c r="M116" s="110">
        <v>818.83299999999997</v>
      </c>
      <c r="N116" s="110">
        <v>843.06799999999998</v>
      </c>
      <c r="O116" s="110">
        <v>3</v>
      </c>
      <c r="P116" s="111">
        <v>6994.0550000000003</v>
      </c>
      <c r="Q116" s="114">
        <v>-70.263000000000005</v>
      </c>
      <c r="R116" s="110">
        <v>-57.115000000000002</v>
      </c>
      <c r="S116" s="110">
        <v>-127.37800000000001</v>
      </c>
      <c r="T116" s="125">
        <v>6132092</v>
      </c>
      <c r="U116" s="111">
        <v>15698825</v>
      </c>
      <c r="V116" s="115">
        <v>-5.9685589803848416E-13</v>
      </c>
      <c r="W116" s="138">
        <v>39.031900063725502</v>
      </c>
      <c r="X116" s="37">
        <v>49</v>
      </c>
      <c r="Y116" s="5">
        <v>34</v>
      </c>
      <c r="Z116" s="103">
        <v>41.5</v>
      </c>
    </row>
    <row r="117" spans="1:26" s="108" customFormat="1" ht="12" hidden="1" customHeight="1" x14ac:dyDescent="0.2">
      <c r="A117" s="84" t="s">
        <v>68</v>
      </c>
      <c r="B117" s="40">
        <v>36943</v>
      </c>
      <c r="C117" s="110">
        <v>3779.7539999999999</v>
      </c>
      <c r="D117" s="110">
        <v>3050</v>
      </c>
      <c r="E117" s="111">
        <v>6829.7539999999999</v>
      </c>
      <c r="F117" s="114">
        <v>901.96299999999906</v>
      </c>
      <c r="G117" s="106"/>
      <c r="H117" s="106"/>
      <c r="I117" s="110">
        <v>531.71500000000003</v>
      </c>
      <c r="J117" s="110">
        <v>498</v>
      </c>
      <c r="K117" s="110">
        <v>2530</v>
      </c>
      <c r="L117" s="110">
        <v>837.76099999999997</v>
      </c>
      <c r="M117" s="110">
        <v>804.89400000000001</v>
      </c>
      <c r="N117" s="110">
        <v>844.16099999999994</v>
      </c>
      <c r="O117" s="110">
        <v>11</v>
      </c>
      <c r="P117" s="111">
        <v>6959.4939999999997</v>
      </c>
      <c r="Q117" s="114">
        <v>-74.093999999999994</v>
      </c>
      <c r="R117" s="110">
        <v>-55.646000000000001</v>
      </c>
      <c r="S117" s="110">
        <v>-129.74</v>
      </c>
      <c r="T117" s="125">
        <v>6057998</v>
      </c>
      <c r="U117" s="111">
        <v>15643179</v>
      </c>
      <c r="V117" s="115">
        <v>2.2737367544323206E-13</v>
      </c>
      <c r="W117" s="138">
        <v>37.025551344129092</v>
      </c>
      <c r="X117" s="37">
        <v>51</v>
      </c>
      <c r="Y117" s="5">
        <v>32</v>
      </c>
      <c r="Z117" s="103">
        <v>41.5</v>
      </c>
    </row>
    <row r="118" spans="1:26" s="108" customFormat="1" ht="12" hidden="1" customHeight="1" x14ac:dyDescent="0.2">
      <c r="A118" s="84" t="s">
        <v>69</v>
      </c>
      <c r="B118" s="40">
        <v>36944</v>
      </c>
      <c r="C118" s="110">
        <v>3859.096</v>
      </c>
      <c r="D118" s="110">
        <v>3050</v>
      </c>
      <c r="E118" s="111">
        <v>6909.0959999999995</v>
      </c>
      <c r="F118" s="114">
        <v>840.44799999999987</v>
      </c>
      <c r="G118" s="106"/>
      <c r="H118" s="106"/>
      <c r="I118" s="110">
        <v>505.34800000000001</v>
      </c>
      <c r="J118" s="110">
        <v>453</v>
      </c>
      <c r="K118" s="110">
        <v>2530</v>
      </c>
      <c r="L118" s="110">
        <v>865.24099999999999</v>
      </c>
      <c r="M118" s="110">
        <v>838.12599999999998</v>
      </c>
      <c r="N118" s="110">
        <v>843.68499999999995</v>
      </c>
      <c r="O118" s="110">
        <v>1</v>
      </c>
      <c r="P118" s="111">
        <v>6876.848</v>
      </c>
      <c r="Q118" s="114">
        <v>-85.768000000000001</v>
      </c>
      <c r="R118" s="110">
        <v>118.01600000000001</v>
      </c>
      <c r="S118" s="110">
        <v>32.248000000000005</v>
      </c>
      <c r="T118" s="125">
        <v>5972230</v>
      </c>
      <c r="U118" s="111">
        <v>15761195</v>
      </c>
      <c r="V118" s="115">
        <v>-4.1211478674085811E-13</v>
      </c>
      <c r="W118" s="138">
        <v>38.882142236892861</v>
      </c>
      <c r="X118" s="37">
        <v>57</v>
      </c>
      <c r="Y118" s="5">
        <v>35</v>
      </c>
      <c r="Z118" s="103">
        <v>46</v>
      </c>
    </row>
    <row r="119" spans="1:26" s="108" customFormat="1" ht="12" hidden="1" customHeight="1" x14ac:dyDescent="0.2">
      <c r="A119" s="84" t="s">
        <v>70</v>
      </c>
      <c r="B119" s="40">
        <v>36945</v>
      </c>
      <c r="C119" s="110">
        <v>3840.5419999999999</v>
      </c>
      <c r="D119" s="110">
        <v>3086.989</v>
      </c>
      <c r="E119" s="111">
        <v>6927.5309999999999</v>
      </c>
      <c r="F119" s="114">
        <v>733.005</v>
      </c>
      <c r="G119" s="106"/>
      <c r="H119" s="106"/>
      <c r="I119" s="110">
        <v>616.399</v>
      </c>
      <c r="J119" s="110">
        <v>475</v>
      </c>
      <c r="K119" s="110">
        <v>2528.915</v>
      </c>
      <c r="L119" s="110">
        <v>868.16200000000003</v>
      </c>
      <c r="M119" s="110">
        <v>880.11300000000006</v>
      </c>
      <c r="N119" s="110">
        <v>847.06100000000004</v>
      </c>
      <c r="O119" s="110">
        <v>9</v>
      </c>
      <c r="P119" s="111">
        <v>6957.6549999999997</v>
      </c>
      <c r="Q119" s="114">
        <v>-116.693</v>
      </c>
      <c r="R119" s="110">
        <v>86.569000000000003</v>
      </c>
      <c r="S119" s="110">
        <v>-30.123999999999995</v>
      </c>
      <c r="T119" s="125">
        <v>5855537</v>
      </c>
      <c r="U119" s="111">
        <v>15847764</v>
      </c>
      <c r="V119" s="115">
        <v>1.9895196601282805E-13</v>
      </c>
      <c r="W119" s="138">
        <v>40.211164005160349</v>
      </c>
      <c r="X119" s="37">
        <v>43</v>
      </c>
      <c r="Y119" s="5">
        <v>32</v>
      </c>
      <c r="Z119" s="103">
        <v>37.5</v>
      </c>
    </row>
    <row r="120" spans="1:26" s="108" customFormat="1" ht="12" hidden="1" customHeight="1" x14ac:dyDescent="0.2">
      <c r="A120" s="84" t="s">
        <v>71</v>
      </c>
      <c r="B120" s="40">
        <v>36946</v>
      </c>
      <c r="C120" s="110">
        <v>3901.4870000000001</v>
      </c>
      <c r="D120" s="110">
        <v>3095.7150000000001</v>
      </c>
      <c r="E120" s="111">
        <v>6997.2020000000002</v>
      </c>
      <c r="F120" s="114">
        <v>884.01</v>
      </c>
      <c r="G120" s="106"/>
      <c r="H120" s="106"/>
      <c r="I120" s="110">
        <v>550.96900000000005</v>
      </c>
      <c r="J120" s="110">
        <v>480</v>
      </c>
      <c r="K120" s="110">
        <v>2573.848</v>
      </c>
      <c r="L120" s="110">
        <v>861.14599999999996</v>
      </c>
      <c r="M120" s="110">
        <v>825.37900000000002</v>
      </c>
      <c r="N120" s="110">
        <v>845.61800000000005</v>
      </c>
      <c r="O120" s="110">
        <v>6</v>
      </c>
      <c r="P120" s="111">
        <v>7026.97</v>
      </c>
      <c r="Q120" s="114">
        <v>-95.706999999999994</v>
      </c>
      <c r="R120" s="110">
        <v>65.938999999999993</v>
      </c>
      <c r="S120" s="110">
        <v>-29.768000000000001</v>
      </c>
      <c r="T120" s="125">
        <v>5759830</v>
      </c>
      <c r="U120" s="111">
        <v>15913703</v>
      </c>
      <c r="V120" s="115">
        <v>-2.8421709430404007E-14</v>
      </c>
      <c r="W120" s="138">
        <v>34.175923176947421</v>
      </c>
      <c r="X120" s="37">
        <v>39</v>
      </c>
      <c r="Y120" s="5">
        <v>31</v>
      </c>
      <c r="Z120" s="103">
        <v>35</v>
      </c>
    </row>
    <row r="121" spans="1:26" s="108" customFormat="1" ht="12" hidden="1" customHeight="1" x14ac:dyDescent="0.2">
      <c r="A121" s="84" t="s">
        <v>72</v>
      </c>
      <c r="B121" s="40">
        <v>36947</v>
      </c>
      <c r="C121" s="110">
        <v>3908.4969999999998</v>
      </c>
      <c r="D121" s="110">
        <v>3150.9110000000001</v>
      </c>
      <c r="E121" s="111">
        <v>7059.4079999999994</v>
      </c>
      <c r="F121" s="114">
        <v>913.24800000000039</v>
      </c>
      <c r="G121" s="106"/>
      <c r="H121" s="106"/>
      <c r="I121" s="110">
        <v>533.82299999999998</v>
      </c>
      <c r="J121" s="110">
        <v>480</v>
      </c>
      <c r="K121" s="110">
        <v>2618.1039999999998</v>
      </c>
      <c r="L121" s="110">
        <v>872.91800000000001</v>
      </c>
      <c r="M121" s="110">
        <v>831.38300000000004</v>
      </c>
      <c r="N121" s="110">
        <v>848.35199999999998</v>
      </c>
      <c r="O121" s="110">
        <v>5</v>
      </c>
      <c r="P121" s="111">
        <v>7102.8279999999995</v>
      </c>
      <c r="Q121" s="114">
        <v>-105.227</v>
      </c>
      <c r="R121" s="110">
        <v>61.807000000000002</v>
      </c>
      <c r="S121" s="110">
        <v>-43.42</v>
      </c>
      <c r="T121" s="125">
        <v>5654603</v>
      </c>
      <c r="U121" s="111">
        <v>15975510</v>
      </c>
      <c r="V121" s="115">
        <v>-7.1054273576010019E-14</v>
      </c>
      <c r="W121" s="138">
        <v>32.249722813844599</v>
      </c>
      <c r="X121" s="37">
        <v>46</v>
      </c>
      <c r="Y121" s="5">
        <v>32</v>
      </c>
      <c r="Z121" s="103">
        <v>39</v>
      </c>
    </row>
    <row r="122" spans="1:26" s="108" customFormat="1" ht="12" hidden="1" customHeight="1" x14ac:dyDescent="0.2">
      <c r="A122" s="84" t="s">
        <v>73</v>
      </c>
      <c r="B122" s="40">
        <v>36948</v>
      </c>
      <c r="C122" s="110">
        <v>3928.3580000000002</v>
      </c>
      <c r="D122" s="110">
        <v>3134.752</v>
      </c>
      <c r="E122" s="111">
        <v>7063.11</v>
      </c>
      <c r="F122" s="114">
        <v>1093.18</v>
      </c>
      <c r="G122" s="106"/>
      <c r="H122" s="106"/>
      <c r="I122" s="110">
        <v>576.46600000000001</v>
      </c>
      <c r="J122" s="110">
        <v>480</v>
      </c>
      <c r="K122" s="110">
        <v>2579.8319999999999</v>
      </c>
      <c r="L122" s="110">
        <v>875.22199999999998</v>
      </c>
      <c r="M122" s="110">
        <v>830.12099999999998</v>
      </c>
      <c r="N122" s="110">
        <v>834.86599999999999</v>
      </c>
      <c r="O122" s="110">
        <v>5</v>
      </c>
      <c r="P122" s="111">
        <v>7274.6869999999999</v>
      </c>
      <c r="Q122" s="114">
        <v>-100.428</v>
      </c>
      <c r="R122" s="110">
        <v>-111.149</v>
      </c>
      <c r="S122" s="110">
        <v>-211.577</v>
      </c>
      <c r="T122" s="125">
        <v>5554175</v>
      </c>
      <c r="U122" s="111">
        <v>15864361</v>
      </c>
      <c r="V122" s="115">
        <v>6.8212102632969618E-13</v>
      </c>
      <c r="W122" s="138">
        <v>38.421557654836576</v>
      </c>
      <c r="X122" s="37">
        <v>45</v>
      </c>
      <c r="Y122" s="5">
        <v>27</v>
      </c>
      <c r="Z122" s="103">
        <v>36</v>
      </c>
    </row>
    <row r="123" spans="1:26" s="108" customFormat="1" ht="12" hidden="1" customHeight="1" x14ac:dyDescent="0.2">
      <c r="A123" s="84" t="s">
        <v>74</v>
      </c>
      <c r="B123" s="40">
        <v>36949</v>
      </c>
      <c r="C123" s="110">
        <v>3859.8609999999999</v>
      </c>
      <c r="D123" s="110">
        <v>3119.0650000000001</v>
      </c>
      <c r="E123" s="111">
        <v>6978.9259999999995</v>
      </c>
      <c r="F123" s="114">
        <v>1180.455999999999</v>
      </c>
      <c r="G123" s="106"/>
      <c r="H123" s="106"/>
      <c r="I123" s="110">
        <v>635.83500000000004</v>
      </c>
      <c r="J123" s="110">
        <v>480</v>
      </c>
      <c r="K123" s="110">
        <v>2575.7040000000002</v>
      </c>
      <c r="L123" s="110">
        <v>886.65099999999995</v>
      </c>
      <c r="M123" s="110">
        <v>817.51700000000005</v>
      </c>
      <c r="N123" s="110">
        <v>848.55899999999997</v>
      </c>
      <c r="O123" s="110">
        <v>1</v>
      </c>
      <c r="P123" s="111">
        <v>7425.7219999999998</v>
      </c>
      <c r="Q123" s="114">
        <v>-130.839</v>
      </c>
      <c r="R123" s="110">
        <v>-315.95699999999999</v>
      </c>
      <c r="S123" s="110">
        <v>-446.79599999999999</v>
      </c>
      <c r="T123" s="125">
        <v>5423336</v>
      </c>
      <c r="U123" s="111">
        <v>15548404</v>
      </c>
      <c r="V123" s="115">
        <v>0</v>
      </c>
      <c r="W123" s="138">
        <v>29.085468308014793</v>
      </c>
      <c r="X123" s="37">
        <v>41</v>
      </c>
      <c r="Y123" s="5">
        <v>26</v>
      </c>
      <c r="Z123" s="103">
        <v>33.5</v>
      </c>
    </row>
    <row r="124" spans="1:26" s="24" customFormat="1" ht="12" hidden="1" customHeight="1" x14ac:dyDescent="0.2">
      <c r="A124" s="94" t="s">
        <v>68</v>
      </c>
      <c r="B124" s="41">
        <v>36950</v>
      </c>
      <c r="C124" s="117">
        <v>3884.7579999999998</v>
      </c>
      <c r="D124" s="117">
        <v>3071.3380000000002</v>
      </c>
      <c r="E124" s="118">
        <v>6956.0959999999995</v>
      </c>
      <c r="F124" s="119">
        <v>1020.6110000000001</v>
      </c>
      <c r="G124" s="120"/>
      <c r="H124" s="120"/>
      <c r="I124" s="117">
        <v>650.59900000000005</v>
      </c>
      <c r="J124" s="117">
        <v>480</v>
      </c>
      <c r="K124" s="117">
        <v>2541.451</v>
      </c>
      <c r="L124" s="117">
        <v>876.88599999999997</v>
      </c>
      <c r="M124" s="117">
        <v>968.64400000000001</v>
      </c>
      <c r="N124" s="117">
        <v>849.221</v>
      </c>
      <c r="O124" s="117">
        <v>6</v>
      </c>
      <c r="P124" s="118">
        <v>7393.4119999999994</v>
      </c>
      <c r="Q124" s="119">
        <v>-187.45400000000001</v>
      </c>
      <c r="R124" s="117">
        <v>-249.86199999999999</v>
      </c>
      <c r="S124" s="117">
        <v>-437.31600000000003</v>
      </c>
      <c r="T124" s="126">
        <v>5235882</v>
      </c>
      <c r="U124" s="118">
        <v>15298542</v>
      </c>
      <c r="V124" s="116">
        <v>0</v>
      </c>
      <c r="W124" s="139">
        <v>20.433979709671192</v>
      </c>
      <c r="X124" s="55">
        <v>39</v>
      </c>
      <c r="Y124" s="56">
        <v>24</v>
      </c>
      <c r="Z124" s="121">
        <v>31.5</v>
      </c>
    </row>
    <row r="125" spans="1:26" s="108" customFormat="1" ht="12" hidden="1" customHeight="1" x14ac:dyDescent="0.2">
      <c r="A125" s="84" t="s">
        <v>69</v>
      </c>
      <c r="B125" s="40">
        <v>36951</v>
      </c>
      <c r="C125" s="110">
        <v>3714.3119999999999</v>
      </c>
      <c r="D125" s="110">
        <v>3122.3029999999999</v>
      </c>
      <c r="E125" s="111">
        <v>6836.6149999999998</v>
      </c>
      <c r="F125" s="114">
        <v>710.34999999999923</v>
      </c>
      <c r="G125" s="106"/>
      <c r="H125" s="106"/>
      <c r="I125" s="110">
        <v>575</v>
      </c>
      <c r="J125" s="110">
        <v>480</v>
      </c>
      <c r="K125" s="110">
        <v>2567.4699999999998</v>
      </c>
      <c r="L125" s="110">
        <v>859.76700000000005</v>
      </c>
      <c r="M125" s="110">
        <v>949.51800000000003</v>
      </c>
      <c r="N125" s="110">
        <v>851.096</v>
      </c>
      <c r="O125" s="110">
        <v>-7</v>
      </c>
      <c r="P125" s="111">
        <v>6986.201</v>
      </c>
      <c r="Q125" s="114">
        <v>-155.18600000000001</v>
      </c>
      <c r="R125" s="110">
        <v>5.6</v>
      </c>
      <c r="S125" s="110">
        <v>-149.58600000000001</v>
      </c>
      <c r="T125" s="125">
        <v>5080696</v>
      </c>
      <c r="U125" s="111">
        <v>15304142</v>
      </c>
      <c r="V125" s="115">
        <v>-2.2737367544323206E-13</v>
      </c>
      <c r="W125" s="138">
        <v>30.908455799357455</v>
      </c>
      <c r="X125" s="37">
        <v>44</v>
      </c>
      <c r="Y125" s="5">
        <v>28</v>
      </c>
      <c r="Z125" s="103">
        <v>36</v>
      </c>
    </row>
    <row r="126" spans="1:26" s="108" customFormat="1" ht="12" hidden="1" customHeight="1" x14ac:dyDescent="0.2">
      <c r="A126" s="84" t="s">
        <v>70</v>
      </c>
      <c r="B126" s="40">
        <v>36952</v>
      </c>
      <c r="C126" s="110">
        <v>3962.9760000000001</v>
      </c>
      <c r="D126" s="110">
        <v>3198.8629999999998</v>
      </c>
      <c r="E126" s="111">
        <v>7161.8389999999999</v>
      </c>
      <c r="F126" s="114">
        <v>865.2639999999999</v>
      </c>
      <c r="G126" s="106"/>
      <c r="H126" s="106"/>
      <c r="I126" s="110">
        <v>542.16200000000003</v>
      </c>
      <c r="J126" s="110">
        <v>500</v>
      </c>
      <c r="K126" s="110">
        <v>2680.2539999999999</v>
      </c>
      <c r="L126" s="110">
        <v>850</v>
      </c>
      <c r="M126" s="110">
        <v>894.54600000000005</v>
      </c>
      <c r="N126" s="110">
        <v>845.726</v>
      </c>
      <c r="O126" s="110">
        <v>-4</v>
      </c>
      <c r="P126" s="111">
        <v>7173.9520000000002</v>
      </c>
      <c r="Q126" s="114">
        <v>6.2670000000000003</v>
      </c>
      <c r="R126" s="110">
        <v>-18.38</v>
      </c>
      <c r="S126" s="110">
        <v>-12.113</v>
      </c>
      <c r="T126" s="125">
        <v>5086963</v>
      </c>
      <c r="U126" s="111">
        <v>15285762</v>
      </c>
      <c r="V126" s="115">
        <v>-2.8421709430404007E-13</v>
      </c>
      <c r="W126" s="138">
        <v>38.9652987809854</v>
      </c>
      <c r="X126" s="37">
        <v>50</v>
      </c>
      <c r="Y126" s="5">
        <v>28</v>
      </c>
      <c r="Z126" s="103">
        <v>39</v>
      </c>
    </row>
    <row r="127" spans="1:26" s="108" customFormat="1" ht="12" hidden="1" customHeight="1" x14ac:dyDescent="0.2">
      <c r="A127" s="84" t="s">
        <v>71</v>
      </c>
      <c r="B127" s="40">
        <v>36953</v>
      </c>
      <c r="C127" s="110">
        <v>3869.9520000000002</v>
      </c>
      <c r="D127" s="110">
        <v>3208.9720000000002</v>
      </c>
      <c r="E127" s="111">
        <v>7078.9240000000009</v>
      </c>
      <c r="F127" s="114">
        <v>514.64400000000057</v>
      </c>
      <c r="G127" s="106"/>
      <c r="H127" s="106"/>
      <c r="I127" s="110">
        <v>551.76800000000003</v>
      </c>
      <c r="J127" s="110">
        <v>507</v>
      </c>
      <c r="K127" s="110">
        <v>2664.6179999999999</v>
      </c>
      <c r="L127" s="110">
        <v>850</v>
      </c>
      <c r="M127" s="110">
        <v>1095.5840000000001</v>
      </c>
      <c r="N127" s="110">
        <v>830.85299999999995</v>
      </c>
      <c r="O127" s="110">
        <v>-7</v>
      </c>
      <c r="P127" s="111">
        <v>7007.4670000000006</v>
      </c>
      <c r="Q127" s="114">
        <v>57.761000000000003</v>
      </c>
      <c r="R127" s="110">
        <v>13.696</v>
      </c>
      <c r="S127" s="110">
        <v>71.457000000000008</v>
      </c>
      <c r="T127" s="125">
        <v>5144724</v>
      </c>
      <c r="U127" s="111">
        <v>15299458</v>
      </c>
      <c r="V127" s="115">
        <v>3.2684965844964609E-13</v>
      </c>
      <c r="W127" s="138">
        <v>37.571016848314962</v>
      </c>
      <c r="X127" s="37">
        <v>42</v>
      </c>
      <c r="Y127" s="5">
        <v>31</v>
      </c>
      <c r="Z127" s="103">
        <v>36.5</v>
      </c>
    </row>
    <row r="128" spans="1:26" s="108" customFormat="1" ht="12" hidden="1" customHeight="1" x14ac:dyDescent="0.2">
      <c r="A128" s="84" t="s">
        <v>72</v>
      </c>
      <c r="B128" s="40">
        <v>36954</v>
      </c>
      <c r="C128" s="110">
        <v>3874.4810000000002</v>
      </c>
      <c r="D128" s="110">
        <v>3226.2730000000001</v>
      </c>
      <c r="E128" s="111">
        <v>7100.7540000000008</v>
      </c>
      <c r="F128" s="114">
        <v>757.50200000000018</v>
      </c>
      <c r="G128" s="106"/>
      <c r="H128" s="106"/>
      <c r="I128" s="110">
        <v>486.60599999999999</v>
      </c>
      <c r="J128" s="110">
        <v>518</v>
      </c>
      <c r="K128" s="110">
        <v>2699.4540000000002</v>
      </c>
      <c r="L128" s="110">
        <v>850</v>
      </c>
      <c r="M128" s="110">
        <v>1001.755</v>
      </c>
      <c r="N128" s="110">
        <v>824.84</v>
      </c>
      <c r="O128" s="110">
        <v>-7</v>
      </c>
      <c r="P128" s="111">
        <v>7131.1570000000011</v>
      </c>
      <c r="Q128" s="114">
        <v>-0.42899999999999999</v>
      </c>
      <c r="R128" s="110">
        <v>-29.974</v>
      </c>
      <c r="S128" s="110">
        <v>-30.402999999999999</v>
      </c>
      <c r="T128" s="125">
        <v>5144295</v>
      </c>
      <c r="U128" s="111">
        <v>15269484</v>
      </c>
      <c r="V128" s="115">
        <v>-2.4868995751603507E-13</v>
      </c>
      <c r="W128" s="138">
        <v>36.028594986447004</v>
      </c>
      <c r="X128" s="37">
        <v>56</v>
      </c>
      <c r="Y128" s="5">
        <v>28</v>
      </c>
      <c r="Z128" s="103">
        <v>42</v>
      </c>
    </row>
    <row r="129" spans="1:26" s="108" customFormat="1" ht="12" hidden="1" customHeight="1" x14ac:dyDescent="0.2">
      <c r="A129" s="84" t="s">
        <v>73</v>
      </c>
      <c r="B129" s="40">
        <v>36955</v>
      </c>
      <c r="C129" s="110">
        <v>3885.7469999999998</v>
      </c>
      <c r="D129" s="110">
        <v>3213.1770000000001</v>
      </c>
      <c r="E129" s="111">
        <v>7098.924</v>
      </c>
      <c r="F129" s="114">
        <v>754.83900000000096</v>
      </c>
      <c r="G129" s="106"/>
      <c r="H129" s="106"/>
      <c r="I129" s="110">
        <v>461.01299999999998</v>
      </c>
      <c r="J129" s="110">
        <v>516</v>
      </c>
      <c r="K129" s="110">
        <v>2672.895</v>
      </c>
      <c r="L129" s="110">
        <v>850</v>
      </c>
      <c r="M129" s="110">
        <v>938.56</v>
      </c>
      <c r="N129" s="110">
        <v>846.40200000000004</v>
      </c>
      <c r="O129" s="110">
        <v>-7</v>
      </c>
      <c r="P129" s="111">
        <v>7032.7089999999998</v>
      </c>
      <c r="Q129" s="114">
        <v>29.149000000000001</v>
      </c>
      <c r="R129" s="110">
        <v>37.066000000000003</v>
      </c>
      <c r="S129" s="110">
        <v>66.215000000000003</v>
      </c>
      <c r="T129" s="125">
        <v>5173444</v>
      </c>
      <c r="U129" s="111">
        <v>15306550</v>
      </c>
      <c r="V129" s="115">
        <v>1.4210854715202004E-13</v>
      </c>
      <c r="W129" s="138">
        <v>40.202114914672705</v>
      </c>
      <c r="X129" s="37">
        <v>59</v>
      </c>
      <c r="Y129" s="5">
        <v>42</v>
      </c>
      <c r="Z129" s="103">
        <v>50.5</v>
      </c>
    </row>
    <row r="130" spans="1:26" s="108" customFormat="1" ht="12" hidden="1" customHeight="1" x14ac:dyDescent="0.2">
      <c r="A130" s="84" t="s">
        <v>74</v>
      </c>
      <c r="B130" s="40">
        <v>36956</v>
      </c>
      <c r="C130" s="110">
        <v>3851.1239999999998</v>
      </c>
      <c r="D130" s="110">
        <v>3293.2809999999999</v>
      </c>
      <c r="E130" s="111">
        <v>7144.4049999999997</v>
      </c>
      <c r="F130" s="114">
        <v>448.28199999999958</v>
      </c>
      <c r="G130" s="106"/>
      <c r="H130" s="106"/>
      <c r="I130" s="110">
        <v>419.42099999999999</v>
      </c>
      <c r="J130" s="110">
        <v>473</v>
      </c>
      <c r="K130" s="110">
        <v>2741.6590000000001</v>
      </c>
      <c r="L130" s="110">
        <v>850</v>
      </c>
      <c r="M130" s="110">
        <v>1046.607</v>
      </c>
      <c r="N130" s="110">
        <v>844.24699999999996</v>
      </c>
      <c r="O130" s="110">
        <v>-7</v>
      </c>
      <c r="P130" s="111">
        <v>6816.2159999999994</v>
      </c>
      <c r="Q130" s="114">
        <v>217.86099999999999</v>
      </c>
      <c r="R130" s="110">
        <v>110.328</v>
      </c>
      <c r="S130" s="110">
        <v>328.18899999999996</v>
      </c>
      <c r="T130" s="125">
        <v>5391305</v>
      </c>
      <c r="U130" s="111">
        <v>15416878</v>
      </c>
      <c r="V130" s="115">
        <v>0</v>
      </c>
      <c r="W130" s="138">
        <v>46.711175978393321</v>
      </c>
      <c r="X130" s="37">
        <v>60</v>
      </c>
      <c r="Y130" s="5">
        <v>33</v>
      </c>
      <c r="Z130" s="103">
        <v>46.5</v>
      </c>
    </row>
    <row r="131" spans="1:26" s="108" customFormat="1" ht="12" hidden="1" customHeight="1" x14ac:dyDescent="0.2">
      <c r="A131" s="84" t="s">
        <v>68</v>
      </c>
      <c r="B131" s="40">
        <v>36957</v>
      </c>
      <c r="C131" s="110">
        <v>3920.3510000000001</v>
      </c>
      <c r="D131" s="110">
        <v>3139.6770000000001</v>
      </c>
      <c r="E131" s="111">
        <v>7060.0280000000002</v>
      </c>
      <c r="F131" s="114">
        <v>599.58100000000036</v>
      </c>
      <c r="G131" s="106"/>
      <c r="H131" s="106"/>
      <c r="I131" s="110">
        <v>440.35</v>
      </c>
      <c r="J131" s="110">
        <v>457</v>
      </c>
      <c r="K131" s="110">
        <v>2686.07</v>
      </c>
      <c r="L131" s="110">
        <v>850</v>
      </c>
      <c r="M131" s="110">
        <v>1042.915</v>
      </c>
      <c r="N131" s="110">
        <v>827.04399999999998</v>
      </c>
      <c r="O131" s="110">
        <v>-7</v>
      </c>
      <c r="P131" s="111">
        <v>6895.96</v>
      </c>
      <c r="Q131" s="114">
        <v>74.66</v>
      </c>
      <c r="R131" s="110">
        <v>89.408000000000001</v>
      </c>
      <c r="S131" s="110">
        <v>164.06799999999998</v>
      </c>
      <c r="T131" s="125">
        <v>5465965</v>
      </c>
      <c r="U131" s="111">
        <v>15506286</v>
      </c>
      <c r="V131" s="115">
        <v>2.2737367544323206E-13</v>
      </c>
      <c r="W131" s="138">
        <v>45.473534040366317</v>
      </c>
      <c r="X131" s="37">
        <v>58</v>
      </c>
      <c r="Y131" s="5">
        <v>31</v>
      </c>
      <c r="Z131" s="103">
        <v>44.5</v>
      </c>
    </row>
    <row r="132" spans="1:26" s="108" customFormat="1" ht="12" hidden="1" customHeight="1" x14ac:dyDescent="0.2">
      <c r="A132" s="84" t="s">
        <v>69</v>
      </c>
      <c r="B132" s="40">
        <v>36958</v>
      </c>
      <c r="C132" s="110">
        <v>3911.9430000000002</v>
      </c>
      <c r="D132" s="110">
        <v>3144.5059999999999</v>
      </c>
      <c r="E132" s="111">
        <v>7056.4490000000005</v>
      </c>
      <c r="F132" s="114">
        <v>651.56400000000042</v>
      </c>
      <c r="G132" s="106"/>
      <c r="H132" s="106"/>
      <c r="I132" s="110">
        <v>431.91500000000002</v>
      </c>
      <c r="J132" s="110">
        <v>485</v>
      </c>
      <c r="K132" s="110">
        <v>2620.9189999999999</v>
      </c>
      <c r="L132" s="110">
        <v>852.30100000000004</v>
      </c>
      <c r="M132" s="110">
        <v>1156.2660000000001</v>
      </c>
      <c r="N132" s="110">
        <v>830.97</v>
      </c>
      <c r="O132" s="110">
        <v>-5</v>
      </c>
      <c r="P132" s="111">
        <v>7023.9350000000004</v>
      </c>
      <c r="Q132" s="114">
        <v>-22.021000000000001</v>
      </c>
      <c r="R132" s="110">
        <v>54.534999999999997</v>
      </c>
      <c r="S132" s="110">
        <v>32.513999999999996</v>
      </c>
      <c r="T132" s="125">
        <v>5443944</v>
      </c>
      <c r="U132" s="111">
        <v>15560821</v>
      </c>
      <c r="V132" s="115">
        <v>1.2789769243681803E-13</v>
      </c>
      <c r="W132" s="138">
        <v>43.488449898762255</v>
      </c>
      <c r="X132" s="37">
        <v>57</v>
      </c>
      <c r="Y132" s="5">
        <v>32</v>
      </c>
      <c r="Z132" s="103">
        <v>44.5</v>
      </c>
    </row>
    <row r="133" spans="1:26" s="108" customFormat="1" ht="12" hidden="1" customHeight="1" x14ac:dyDescent="0.2">
      <c r="A133" s="84" t="s">
        <v>70</v>
      </c>
      <c r="B133" s="40">
        <v>36959</v>
      </c>
      <c r="C133" s="110">
        <v>3897.9940000000001</v>
      </c>
      <c r="D133" s="110">
        <v>3158.9189999999999</v>
      </c>
      <c r="E133" s="111">
        <v>7056.9130000000005</v>
      </c>
      <c r="F133" s="114">
        <v>507.60600000000028</v>
      </c>
      <c r="G133" s="106"/>
      <c r="H133" s="106"/>
      <c r="I133" s="110">
        <v>460.86599999999999</v>
      </c>
      <c r="J133" s="110">
        <v>494</v>
      </c>
      <c r="K133" s="110">
        <v>2598.335</v>
      </c>
      <c r="L133" s="110">
        <v>865.78300000000002</v>
      </c>
      <c r="M133" s="110">
        <v>1205.433</v>
      </c>
      <c r="N133" s="110">
        <v>846.82500000000005</v>
      </c>
      <c r="O133" s="110">
        <v>-4</v>
      </c>
      <c r="P133" s="111">
        <v>6974.8480000000009</v>
      </c>
      <c r="Q133" s="114">
        <v>-19.594999999999999</v>
      </c>
      <c r="R133" s="110">
        <v>101.66</v>
      </c>
      <c r="S133" s="110">
        <v>82.064999999999998</v>
      </c>
      <c r="T133" s="125">
        <v>5424349</v>
      </c>
      <c r="U133" s="111">
        <v>15662481</v>
      </c>
      <c r="V133" s="115">
        <v>-3.979039320256561E-13</v>
      </c>
      <c r="W133" s="138">
        <v>45.8669421595202</v>
      </c>
      <c r="X133" s="37">
        <v>57</v>
      </c>
      <c r="Y133" s="5">
        <v>39</v>
      </c>
      <c r="Z133" s="103">
        <v>48</v>
      </c>
    </row>
    <row r="134" spans="1:26" s="108" customFormat="1" ht="12" hidden="1" customHeight="1" x14ac:dyDescent="0.2">
      <c r="A134" s="84" t="s">
        <v>71</v>
      </c>
      <c r="B134" s="40">
        <v>36960</v>
      </c>
      <c r="C134" s="110">
        <v>3934.4079999999999</v>
      </c>
      <c r="D134" s="110">
        <v>3173.6779999999999</v>
      </c>
      <c r="E134" s="111">
        <v>7108.0859999999993</v>
      </c>
      <c r="F134" s="114">
        <v>1051.5719999999997</v>
      </c>
      <c r="G134" s="106"/>
      <c r="H134" s="106"/>
      <c r="I134" s="110">
        <v>470.35599999999999</v>
      </c>
      <c r="J134" s="110">
        <v>476</v>
      </c>
      <c r="K134" s="110">
        <v>2604.402</v>
      </c>
      <c r="L134" s="110">
        <v>846.14700000000005</v>
      </c>
      <c r="M134" s="110">
        <v>995.50599999999997</v>
      </c>
      <c r="N134" s="110">
        <v>836.65</v>
      </c>
      <c r="O134" s="110">
        <v>-7</v>
      </c>
      <c r="P134" s="111">
        <v>7273.6329999999998</v>
      </c>
      <c r="Q134" s="114">
        <v>42.472999999999999</v>
      </c>
      <c r="R134" s="110">
        <v>-208.02</v>
      </c>
      <c r="S134" s="110">
        <v>-165.54700000000003</v>
      </c>
      <c r="T134" s="125">
        <v>5466822</v>
      </c>
      <c r="U134" s="111">
        <v>15454461</v>
      </c>
      <c r="V134" s="115">
        <v>-4.5474735088646412E-13</v>
      </c>
      <c r="W134" s="138">
        <v>46.398782240835892</v>
      </c>
      <c r="X134" s="37">
        <v>49</v>
      </c>
      <c r="Y134" s="5">
        <v>41</v>
      </c>
      <c r="Z134" s="103">
        <v>45</v>
      </c>
    </row>
    <row r="135" spans="1:26" s="108" customFormat="1" ht="12" hidden="1" customHeight="1" x14ac:dyDescent="0.2">
      <c r="A135" s="84" t="s">
        <v>72</v>
      </c>
      <c r="B135" s="40">
        <v>36961</v>
      </c>
      <c r="C135" s="110">
        <v>3865.788</v>
      </c>
      <c r="D135" s="110">
        <v>3143.1570000000002</v>
      </c>
      <c r="E135" s="111">
        <v>7008.9449999999997</v>
      </c>
      <c r="F135" s="114">
        <v>1013.1569999999999</v>
      </c>
      <c r="G135" s="106"/>
      <c r="H135" s="106"/>
      <c r="I135" s="110">
        <v>571.76199999999994</v>
      </c>
      <c r="J135" s="110">
        <v>487</v>
      </c>
      <c r="K135" s="110">
        <v>2567.835</v>
      </c>
      <c r="L135" s="110">
        <v>845.51800000000003</v>
      </c>
      <c r="M135" s="110">
        <v>1095.451</v>
      </c>
      <c r="N135" s="110">
        <v>833.03099999999995</v>
      </c>
      <c r="O135" s="110">
        <v>-7</v>
      </c>
      <c r="P135" s="111">
        <v>7406.7539999999999</v>
      </c>
      <c r="Q135" s="114">
        <v>-115.196</v>
      </c>
      <c r="R135" s="110">
        <v>-282.613</v>
      </c>
      <c r="S135" s="110">
        <v>-397.80899999999997</v>
      </c>
      <c r="T135" s="125">
        <v>5351626</v>
      </c>
      <c r="U135" s="111">
        <v>15171848</v>
      </c>
      <c r="V135" s="115">
        <v>0</v>
      </c>
      <c r="W135" s="138">
        <v>30.337405704978149</v>
      </c>
      <c r="X135" s="37">
        <v>43</v>
      </c>
      <c r="Y135" s="5">
        <v>30</v>
      </c>
      <c r="Z135" s="103">
        <v>36.5</v>
      </c>
    </row>
    <row r="136" spans="1:26" s="108" customFormat="1" ht="12" hidden="1" customHeight="1" x14ac:dyDescent="0.2">
      <c r="A136" s="84" t="s">
        <v>73</v>
      </c>
      <c r="B136" s="40">
        <v>36962</v>
      </c>
      <c r="C136" s="110">
        <v>3909.7750000000001</v>
      </c>
      <c r="D136" s="110">
        <v>3123.096</v>
      </c>
      <c r="E136" s="111">
        <v>7032.8710000000001</v>
      </c>
      <c r="F136" s="114">
        <v>915.68299999999954</v>
      </c>
      <c r="G136" s="106"/>
      <c r="H136" s="106"/>
      <c r="I136" s="110">
        <v>538.96400000000006</v>
      </c>
      <c r="J136" s="110">
        <v>486</v>
      </c>
      <c r="K136" s="110">
        <v>2564.0210000000002</v>
      </c>
      <c r="L136" s="110">
        <v>847.12699999999995</v>
      </c>
      <c r="M136" s="110">
        <v>1090.2280000000001</v>
      </c>
      <c r="N136" s="110">
        <v>834.71600000000001</v>
      </c>
      <c r="O136" s="110">
        <v>-7</v>
      </c>
      <c r="P136" s="111">
        <v>7269.7389999999996</v>
      </c>
      <c r="Q136" s="114">
        <v>-76.441999999999993</v>
      </c>
      <c r="R136" s="110">
        <v>-160.42599999999999</v>
      </c>
      <c r="S136" s="110">
        <v>-236.86799999999999</v>
      </c>
      <c r="T136" s="125">
        <v>5275184</v>
      </c>
      <c r="U136" s="111">
        <v>15011422</v>
      </c>
      <c r="V136" s="115">
        <v>5.1159076974727213E-13</v>
      </c>
      <c r="W136" s="138">
        <v>27.280441479835805</v>
      </c>
      <c r="X136" s="37">
        <v>47</v>
      </c>
      <c r="Y136" s="5">
        <v>28</v>
      </c>
      <c r="Z136" s="103">
        <v>37.5</v>
      </c>
    </row>
    <row r="137" spans="1:26" s="108" customFormat="1" ht="12" hidden="1" customHeight="1" x14ac:dyDescent="0.2">
      <c r="A137" s="84" t="s">
        <v>74</v>
      </c>
      <c r="B137" s="40">
        <v>36963</v>
      </c>
      <c r="C137" s="110">
        <v>3908.2950000000001</v>
      </c>
      <c r="D137" s="110">
        <v>3142.3910000000001</v>
      </c>
      <c r="E137" s="111">
        <v>7050.6859999999997</v>
      </c>
      <c r="F137" s="114">
        <v>809.37099999999975</v>
      </c>
      <c r="G137" s="106"/>
      <c r="H137" s="106"/>
      <c r="I137" s="110">
        <v>453.20699999999999</v>
      </c>
      <c r="J137" s="110">
        <v>479</v>
      </c>
      <c r="K137" s="110">
        <v>2596.355</v>
      </c>
      <c r="L137" s="110">
        <v>816.49300000000005</v>
      </c>
      <c r="M137" s="110">
        <v>1063.3489999999999</v>
      </c>
      <c r="N137" s="110">
        <v>836.83699999999999</v>
      </c>
      <c r="O137" s="110">
        <v>-6</v>
      </c>
      <c r="P137" s="111">
        <v>7048.6120000000001</v>
      </c>
      <c r="Q137" s="114">
        <v>15.577</v>
      </c>
      <c r="R137" s="110">
        <v>-13.503</v>
      </c>
      <c r="S137" s="110">
        <v>2.0739999999999998</v>
      </c>
      <c r="T137" s="125">
        <v>5290761</v>
      </c>
      <c r="U137" s="111">
        <v>14997919</v>
      </c>
      <c r="V137" s="115">
        <v>-3.8546943414985435E-13</v>
      </c>
      <c r="W137" s="138">
        <v>38.384769257201562</v>
      </c>
      <c r="X137" s="37">
        <v>54</v>
      </c>
      <c r="Y137" s="5">
        <v>39</v>
      </c>
      <c r="Z137" s="103">
        <v>46.5</v>
      </c>
    </row>
    <row r="138" spans="1:26" s="108" customFormat="1" ht="12" hidden="1" customHeight="1" x14ac:dyDescent="0.2">
      <c r="A138" s="84" t="s">
        <v>68</v>
      </c>
      <c r="B138" s="40">
        <v>36964</v>
      </c>
      <c r="C138" s="110">
        <v>3897.37</v>
      </c>
      <c r="D138" s="110">
        <v>3158.3589999999999</v>
      </c>
      <c r="E138" s="111">
        <v>7055.7289999999994</v>
      </c>
      <c r="F138" s="114">
        <v>1096.9609999999993</v>
      </c>
      <c r="G138" s="106"/>
      <c r="H138" s="106"/>
      <c r="I138" s="110">
        <v>607.053</v>
      </c>
      <c r="J138" s="110">
        <v>498</v>
      </c>
      <c r="K138" s="110">
        <v>2658.0230000000001</v>
      </c>
      <c r="L138" s="110">
        <v>808.51</v>
      </c>
      <c r="M138" s="110">
        <v>1044.038</v>
      </c>
      <c r="N138" s="110">
        <v>836.755</v>
      </c>
      <c r="O138" s="110">
        <v>-6</v>
      </c>
      <c r="P138" s="111">
        <v>7543.34</v>
      </c>
      <c r="Q138" s="114">
        <v>-179.048</v>
      </c>
      <c r="R138" s="110">
        <v>-308.56299999999999</v>
      </c>
      <c r="S138" s="110">
        <v>-487.61099999999999</v>
      </c>
      <c r="T138" s="125">
        <v>5111713</v>
      </c>
      <c r="U138" s="111">
        <v>14689356</v>
      </c>
      <c r="V138" s="115">
        <v>0</v>
      </c>
      <c r="W138" s="138">
        <v>41.501458990747139</v>
      </c>
      <c r="X138" s="37">
        <v>50</v>
      </c>
      <c r="Y138" s="5">
        <v>31</v>
      </c>
      <c r="Z138" s="103">
        <v>40.5</v>
      </c>
    </row>
    <row r="139" spans="1:26" s="108" customFormat="1" ht="12" hidden="1" customHeight="1" x14ac:dyDescent="0.2">
      <c r="A139" s="84" t="s">
        <v>69</v>
      </c>
      <c r="B139" s="40">
        <v>36965</v>
      </c>
      <c r="C139" s="110">
        <v>3865.8339999999998</v>
      </c>
      <c r="D139" s="110">
        <v>3134.3649999999998</v>
      </c>
      <c r="E139" s="111">
        <v>7000.1989999999996</v>
      </c>
      <c r="F139" s="114">
        <v>1142.2509999999995</v>
      </c>
      <c r="G139" s="106"/>
      <c r="H139" s="106"/>
      <c r="I139" s="110">
        <v>504.36599999999999</v>
      </c>
      <c r="J139" s="110">
        <v>523</v>
      </c>
      <c r="K139" s="110">
        <v>2590.3429999999998</v>
      </c>
      <c r="L139" s="110">
        <v>829.16099999999994</v>
      </c>
      <c r="M139" s="110">
        <v>961.82</v>
      </c>
      <c r="N139" s="110">
        <v>821.96199999999999</v>
      </c>
      <c r="O139" s="110">
        <v>-7</v>
      </c>
      <c r="P139" s="111">
        <v>7365.9029999999993</v>
      </c>
      <c r="Q139" s="114">
        <v>-43.204999999999998</v>
      </c>
      <c r="R139" s="110">
        <v>-322.49900000000002</v>
      </c>
      <c r="S139" s="110">
        <v>-365.70400000000001</v>
      </c>
      <c r="T139" s="125">
        <v>5068508</v>
      </c>
      <c r="U139" s="111">
        <v>14366857</v>
      </c>
      <c r="V139" s="115">
        <v>0</v>
      </c>
      <c r="W139" s="138">
        <v>38.601146384746244</v>
      </c>
      <c r="X139" s="37">
        <v>49</v>
      </c>
      <c r="Y139" s="5">
        <v>28</v>
      </c>
      <c r="Z139" s="103">
        <v>38.5</v>
      </c>
    </row>
    <row r="140" spans="1:26" hidden="1" x14ac:dyDescent="0.2">
      <c r="A140" s="84" t="s">
        <v>70</v>
      </c>
      <c r="B140" s="40">
        <v>36966</v>
      </c>
      <c r="C140" s="8">
        <v>4115.1409999999996</v>
      </c>
      <c r="D140" s="7">
        <v>3131.3710000000001</v>
      </c>
      <c r="E140" s="13">
        <v>7246.5119999999997</v>
      </c>
      <c r="F140" s="12">
        <v>1284.125</v>
      </c>
      <c r="G140" s="123"/>
      <c r="H140" s="123"/>
      <c r="I140" s="7">
        <v>589.77099999999996</v>
      </c>
      <c r="J140" s="7">
        <v>520.25800000000004</v>
      </c>
      <c r="K140" s="7">
        <v>2530.2919999999999</v>
      </c>
      <c r="L140" s="7">
        <v>841.06200000000001</v>
      </c>
      <c r="M140" s="7">
        <v>959.46699999999998</v>
      </c>
      <c r="N140" s="7">
        <v>833.68499999999995</v>
      </c>
      <c r="O140" s="7">
        <v>-7</v>
      </c>
      <c r="P140" s="111">
        <v>7551.66</v>
      </c>
      <c r="Q140" s="12">
        <v>-53.097999999999999</v>
      </c>
      <c r="R140" s="7">
        <v>-252.05</v>
      </c>
      <c r="S140" s="7">
        <v>-305.14800000000002</v>
      </c>
      <c r="T140" s="8">
        <v>5015410</v>
      </c>
      <c r="U140" s="111">
        <v>14114807</v>
      </c>
      <c r="V140" s="115">
        <v>0</v>
      </c>
      <c r="W140" s="138">
        <v>31.657847198763346</v>
      </c>
      <c r="X140" s="99">
        <v>46</v>
      </c>
      <c r="Y140" s="100">
        <v>32</v>
      </c>
      <c r="Z140" s="103">
        <v>39</v>
      </c>
    </row>
    <row r="141" spans="1:26" hidden="1" x14ac:dyDescent="0.2">
      <c r="A141" s="84" t="s">
        <v>71</v>
      </c>
      <c r="B141" s="40">
        <v>36967</v>
      </c>
      <c r="C141" s="8">
        <v>3873.0320000000002</v>
      </c>
      <c r="D141" s="7">
        <v>3178.2570000000001</v>
      </c>
      <c r="E141" s="13">
        <v>7051.2890000000007</v>
      </c>
      <c r="F141" s="12">
        <v>1061.415</v>
      </c>
      <c r="G141" s="123"/>
      <c r="H141" s="123"/>
      <c r="I141" s="7">
        <v>482.94900000000001</v>
      </c>
      <c r="J141" s="7">
        <v>494.35899999999998</v>
      </c>
      <c r="K141" s="7">
        <v>2562.9879999999998</v>
      </c>
      <c r="L141" s="7">
        <v>872.26800000000003</v>
      </c>
      <c r="M141" s="7">
        <v>1006.324</v>
      </c>
      <c r="N141" s="7">
        <v>810.952</v>
      </c>
      <c r="O141" s="7">
        <v>5</v>
      </c>
      <c r="P141" s="111">
        <v>7296.2550000000001</v>
      </c>
      <c r="Q141" s="12">
        <v>48.493000000000002</v>
      </c>
      <c r="R141" s="7">
        <v>-293.459</v>
      </c>
      <c r="S141" s="7">
        <v>-244.96600000000001</v>
      </c>
      <c r="T141" s="8">
        <v>5063903</v>
      </c>
      <c r="U141" s="111">
        <v>13821348</v>
      </c>
      <c r="V141" s="115">
        <v>5.6843418860808015E-13</v>
      </c>
      <c r="W141" s="138">
        <v>33.998367106762416</v>
      </c>
      <c r="X141" s="99">
        <v>47</v>
      </c>
      <c r="Y141" s="100">
        <v>32</v>
      </c>
      <c r="Z141" s="104">
        <v>39.5</v>
      </c>
    </row>
    <row r="142" spans="1:26" hidden="1" x14ac:dyDescent="0.2">
      <c r="A142" s="84" t="s">
        <v>72</v>
      </c>
      <c r="B142" s="40">
        <v>36968</v>
      </c>
      <c r="C142" s="8">
        <v>4059.9259999999999</v>
      </c>
      <c r="D142" s="7">
        <v>3170.7820000000002</v>
      </c>
      <c r="E142" s="13">
        <v>7230.7080000000005</v>
      </c>
      <c r="F142" s="12">
        <v>1070.8560000000004</v>
      </c>
      <c r="G142" s="123"/>
      <c r="H142" s="123"/>
      <c r="I142" s="7">
        <v>431.51499999999999</v>
      </c>
      <c r="J142" s="7">
        <v>494.35899999999998</v>
      </c>
      <c r="K142" s="7">
        <v>2547.7339999999999</v>
      </c>
      <c r="L142" s="7">
        <v>852.57399999999996</v>
      </c>
      <c r="M142" s="7">
        <v>1129.2470000000001</v>
      </c>
      <c r="N142" s="7">
        <v>825.42899999999997</v>
      </c>
      <c r="O142" s="7">
        <v>-5</v>
      </c>
      <c r="P142" s="111">
        <v>7346.7140000000009</v>
      </c>
      <c r="Q142" s="12">
        <v>69.039000000000001</v>
      </c>
      <c r="R142" s="7">
        <v>-185.04499999999999</v>
      </c>
      <c r="S142" s="7">
        <v>-116.00599999999999</v>
      </c>
      <c r="T142" s="8">
        <v>5132942</v>
      </c>
      <c r="U142" s="111">
        <v>13636303</v>
      </c>
      <c r="V142" s="115">
        <v>-3.2684965844964609E-13</v>
      </c>
      <c r="W142" s="138">
        <v>31.651901151778521</v>
      </c>
      <c r="X142" s="99">
        <v>54</v>
      </c>
      <c r="Y142" s="100">
        <v>39</v>
      </c>
      <c r="Z142" s="104">
        <v>46.5</v>
      </c>
    </row>
    <row r="143" spans="1:26" hidden="1" x14ac:dyDescent="0.2">
      <c r="A143" s="84" t="s">
        <v>73</v>
      </c>
      <c r="B143" s="40">
        <v>36969</v>
      </c>
      <c r="C143" s="8">
        <v>4050</v>
      </c>
      <c r="D143" s="7">
        <v>3080.0659999999998</v>
      </c>
      <c r="E143" s="13">
        <v>7130.0659999999998</v>
      </c>
      <c r="F143" s="12">
        <v>999</v>
      </c>
      <c r="G143" s="123"/>
      <c r="H143" s="123"/>
      <c r="I143" s="7">
        <v>362.07100000000003</v>
      </c>
      <c r="J143" s="7">
        <v>490</v>
      </c>
      <c r="K143" s="7">
        <v>2481.2130000000002</v>
      </c>
      <c r="L143" s="7">
        <v>849.024</v>
      </c>
      <c r="M143" s="7">
        <v>1018</v>
      </c>
      <c r="N143" s="7">
        <v>830.24900000000002</v>
      </c>
      <c r="O143" s="7">
        <v>-4</v>
      </c>
      <c r="P143" s="111">
        <v>7024.9439999999995</v>
      </c>
      <c r="Q143" s="12">
        <v>139.98500000000001</v>
      </c>
      <c r="R143" s="7">
        <v>-34.863</v>
      </c>
      <c r="S143" s="7">
        <v>105.12200000000001</v>
      </c>
      <c r="T143" s="8">
        <v>5272927</v>
      </c>
      <c r="U143" s="111">
        <v>13601440</v>
      </c>
      <c r="V143" s="115">
        <v>2.8421709430404007E-13</v>
      </c>
      <c r="W143" s="138">
        <v>37.514159917289376</v>
      </c>
      <c r="X143" s="99">
        <v>65</v>
      </c>
      <c r="Y143" s="100">
        <v>36</v>
      </c>
      <c r="Z143" s="104">
        <v>50.5</v>
      </c>
    </row>
    <row r="144" spans="1:26" hidden="1" x14ac:dyDescent="0.2">
      <c r="A144" s="84" t="s">
        <v>74</v>
      </c>
      <c r="B144" s="40">
        <v>36970</v>
      </c>
      <c r="C144" s="8">
        <v>4100</v>
      </c>
      <c r="D144" s="7">
        <v>2956.8629999999998</v>
      </c>
      <c r="E144" s="13">
        <v>7056.8629999999994</v>
      </c>
      <c r="F144" s="12">
        <v>750.00299999999993</v>
      </c>
      <c r="G144" s="123"/>
      <c r="H144" s="123"/>
      <c r="I144" s="7">
        <v>355.48200000000003</v>
      </c>
      <c r="J144" s="7">
        <v>485</v>
      </c>
      <c r="K144" s="7">
        <v>2346.9209999999998</v>
      </c>
      <c r="L144" s="7">
        <v>889.57299999999998</v>
      </c>
      <c r="M144" s="7">
        <v>1086.625</v>
      </c>
      <c r="N144" s="7">
        <v>833.64599999999996</v>
      </c>
      <c r="O144" s="7">
        <v>-7</v>
      </c>
      <c r="P144" s="111">
        <v>6740.25</v>
      </c>
      <c r="Q144" s="12">
        <v>233.28299999999999</v>
      </c>
      <c r="R144" s="7">
        <v>83.33</v>
      </c>
      <c r="S144" s="7">
        <v>316.613</v>
      </c>
      <c r="T144" s="8">
        <v>5506210</v>
      </c>
      <c r="U144" s="111">
        <v>13684770</v>
      </c>
      <c r="V144" s="115">
        <v>0</v>
      </c>
      <c r="W144" s="138">
        <v>48.028266710622781</v>
      </c>
      <c r="X144" s="99">
        <v>63</v>
      </c>
      <c r="Y144" s="100">
        <v>44</v>
      </c>
      <c r="Z144" s="104">
        <v>53.5</v>
      </c>
    </row>
    <row r="145" spans="1:26" hidden="1" x14ac:dyDescent="0.2">
      <c r="A145" s="84" t="s">
        <v>68</v>
      </c>
      <c r="B145" s="40">
        <v>36971</v>
      </c>
      <c r="C145" s="8">
        <v>4132.1120000000001</v>
      </c>
      <c r="D145" s="7">
        <v>2999.8620000000001</v>
      </c>
      <c r="E145" s="13">
        <v>7131.9740000000002</v>
      </c>
      <c r="F145" s="12">
        <v>688.69400000000007</v>
      </c>
      <c r="G145" s="123"/>
      <c r="H145" s="123"/>
      <c r="I145" s="7">
        <v>357.56299999999999</v>
      </c>
      <c r="J145" s="7">
        <v>471.10500000000002</v>
      </c>
      <c r="K145" s="7">
        <v>2420.498</v>
      </c>
      <c r="L145" s="7">
        <v>870.50300000000004</v>
      </c>
      <c r="M145" s="7">
        <v>1159.9010000000001</v>
      </c>
      <c r="N145" s="7">
        <v>832.75199999999995</v>
      </c>
      <c r="O145" s="7">
        <v>-9</v>
      </c>
      <c r="P145" s="111">
        <v>6792.0160000000005</v>
      </c>
      <c r="Q145" s="12">
        <v>160.97</v>
      </c>
      <c r="R145" s="7">
        <v>178.988</v>
      </c>
      <c r="S145" s="7">
        <v>339.95799999999997</v>
      </c>
      <c r="T145" s="8">
        <v>5667180</v>
      </c>
      <c r="U145" s="111">
        <v>13863758</v>
      </c>
      <c r="V145" s="115">
        <v>0</v>
      </c>
      <c r="W145" s="138">
        <v>52.578888842132585</v>
      </c>
      <c r="X145" s="99">
        <v>63</v>
      </c>
      <c r="Y145" s="100">
        <v>44</v>
      </c>
      <c r="Z145" s="104">
        <v>53.5</v>
      </c>
    </row>
    <row r="146" spans="1:26" hidden="1" x14ac:dyDescent="0.2">
      <c r="A146" s="84" t="s">
        <v>69</v>
      </c>
      <c r="B146" s="40">
        <v>36972</v>
      </c>
      <c r="C146" s="8">
        <v>3629.489</v>
      </c>
      <c r="D146" s="7">
        <v>3082.8389999999999</v>
      </c>
      <c r="E146" s="13">
        <v>6712.3279999999995</v>
      </c>
      <c r="F146" s="12">
        <v>745.58799999999883</v>
      </c>
      <c r="G146" s="123"/>
      <c r="H146" s="123"/>
      <c r="I146" s="7">
        <v>301.935</v>
      </c>
      <c r="J146" s="7">
        <v>432.13900000000001</v>
      </c>
      <c r="K146" s="7">
        <v>2502.4749999999999</v>
      </c>
      <c r="L146" s="7">
        <v>874.72900000000004</v>
      </c>
      <c r="M146" s="7">
        <v>655.37099999999998</v>
      </c>
      <c r="N146" s="7">
        <v>833.35900000000004</v>
      </c>
      <c r="O146" s="7">
        <v>-9</v>
      </c>
      <c r="P146" s="111">
        <v>6336.5959999999995</v>
      </c>
      <c r="Q146" s="12">
        <v>247.251</v>
      </c>
      <c r="R146" s="7">
        <v>128.48099999999999</v>
      </c>
      <c r="S146" s="7">
        <v>375.73199999999997</v>
      </c>
      <c r="T146" s="8">
        <v>5914431</v>
      </c>
      <c r="U146" s="111">
        <v>13992239</v>
      </c>
      <c r="V146" s="115">
        <v>0</v>
      </c>
      <c r="W146" s="138">
        <v>50.588746067722937</v>
      </c>
      <c r="X146" s="99">
        <v>64</v>
      </c>
      <c r="Y146" s="100">
        <v>40</v>
      </c>
      <c r="Z146" s="104">
        <v>52</v>
      </c>
    </row>
    <row r="147" spans="1:26" hidden="1" x14ac:dyDescent="0.2">
      <c r="A147" s="84" t="s">
        <v>70</v>
      </c>
      <c r="B147" s="40">
        <v>36973</v>
      </c>
      <c r="C147" s="8">
        <v>4173.384</v>
      </c>
      <c r="D147" s="7">
        <v>3091.674</v>
      </c>
      <c r="E147" s="13">
        <v>7265.058</v>
      </c>
      <c r="F147" s="12">
        <v>891.16200000000026</v>
      </c>
      <c r="G147" s="123"/>
      <c r="H147" s="123"/>
      <c r="I147" s="7">
        <v>290.98</v>
      </c>
      <c r="J147" s="7">
        <v>464.16500000000002</v>
      </c>
      <c r="K147" s="7">
        <v>2514.59</v>
      </c>
      <c r="L147" s="7">
        <v>891.62199999999996</v>
      </c>
      <c r="M147" s="7">
        <v>1025.7550000000001</v>
      </c>
      <c r="N147" s="7">
        <v>833.02499999999998</v>
      </c>
      <c r="O147" s="7">
        <v>-11</v>
      </c>
      <c r="P147" s="111">
        <v>6900.299</v>
      </c>
      <c r="Q147" s="12">
        <v>293.49299999999999</v>
      </c>
      <c r="R147" s="7">
        <v>71.266000000000005</v>
      </c>
      <c r="S147" s="7">
        <v>364.75900000000001</v>
      </c>
      <c r="T147" s="8">
        <v>6207924</v>
      </c>
      <c r="U147" s="111">
        <v>14063505</v>
      </c>
      <c r="V147" s="115">
        <v>0</v>
      </c>
      <c r="W147" s="138">
        <v>49.167983528551282</v>
      </c>
      <c r="X147" s="99">
        <v>62</v>
      </c>
      <c r="Y147" s="100">
        <v>46</v>
      </c>
      <c r="Z147" s="104">
        <v>54</v>
      </c>
    </row>
    <row r="148" spans="1:26" hidden="1" x14ac:dyDescent="0.2">
      <c r="A148" s="84" t="s">
        <v>71</v>
      </c>
      <c r="B148" s="40">
        <v>36974</v>
      </c>
      <c r="C148" s="8">
        <v>3738.241</v>
      </c>
      <c r="D148" s="7">
        <v>3125.6289999999999</v>
      </c>
      <c r="E148" s="13">
        <v>6863.87</v>
      </c>
      <c r="F148" s="12">
        <v>974.81399999999894</v>
      </c>
      <c r="G148" s="123"/>
      <c r="H148" s="123"/>
      <c r="I148" s="7">
        <v>283.97000000000003</v>
      </c>
      <c r="J148" s="7">
        <v>401.31200000000001</v>
      </c>
      <c r="K148" s="7">
        <v>2487.3270000000002</v>
      </c>
      <c r="L148" s="7">
        <v>917.21699999999998</v>
      </c>
      <c r="M148" s="7">
        <v>834.45899999999995</v>
      </c>
      <c r="N148" s="7">
        <v>827.55899999999997</v>
      </c>
      <c r="O148" s="7">
        <v>-12</v>
      </c>
      <c r="P148" s="111">
        <v>6714.6579999999994</v>
      </c>
      <c r="Q148" s="12">
        <v>342.166</v>
      </c>
      <c r="R148" s="7">
        <v>-192.95400000000001</v>
      </c>
      <c r="S148" s="7">
        <v>149.21199999999999</v>
      </c>
      <c r="T148" s="8">
        <v>6550090</v>
      </c>
      <c r="U148" s="111">
        <v>13870551</v>
      </c>
      <c r="V148" s="115">
        <v>4.5474735088646412E-13</v>
      </c>
      <c r="W148" s="138">
        <v>42.620535001247305</v>
      </c>
      <c r="X148" s="99">
        <v>65</v>
      </c>
      <c r="Y148" s="100">
        <v>42</v>
      </c>
      <c r="Z148" s="104">
        <v>53.5</v>
      </c>
    </row>
    <row r="149" spans="1:26" hidden="1" x14ac:dyDescent="0.2">
      <c r="A149" s="84" t="s">
        <v>72</v>
      </c>
      <c r="B149" s="40">
        <v>36975</v>
      </c>
      <c r="C149" s="8">
        <v>4212.268</v>
      </c>
      <c r="D149" s="7">
        <v>2915.6680000000001</v>
      </c>
      <c r="E149" s="13">
        <v>7127.9359999999997</v>
      </c>
      <c r="F149" s="12">
        <v>1220.595</v>
      </c>
      <c r="G149" s="123"/>
      <c r="H149" s="123"/>
      <c r="I149" s="7">
        <v>290.40800000000002</v>
      </c>
      <c r="J149" s="7">
        <v>460.15600000000001</v>
      </c>
      <c r="K149" s="7">
        <v>2292.9740000000002</v>
      </c>
      <c r="L149" s="7">
        <v>882.71199999999999</v>
      </c>
      <c r="M149" s="7">
        <v>1106.029</v>
      </c>
      <c r="N149" s="7">
        <v>818.62599999999998</v>
      </c>
      <c r="O149" s="7">
        <v>-12</v>
      </c>
      <c r="P149" s="111">
        <v>7059.5</v>
      </c>
      <c r="Q149" s="12">
        <v>340.13400000000001</v>
      </c>
      <c r="R149" s="7">
        <v>-271.69799999999998</v>
      </c>
      <c r="S149" s="7">
        <v>68.436000000000035</v>
      </c>
      <c r="T149" s="8">
        <v>6890224</v>
      </c>
      <c r="U149" s="111">
        <v>13598853</v>
      </c>
      <c r="V149" s="115">
        <v>-1.2505552149377763E-12</v>
      </c>
      <c r="W149" s="138">
        <v>34.066504334426575</v>
      </c>
      <c r="X149" s="99">
        <v>68</v>
      </c>
      <c r="Y149" s="100">
        <v>45</v>
      </c>
      <c r="Z149" s="104">
        <v>56.5</v>
      </c>
    </row>
    <row r="150" spans="1:26" hidden="1" x14ac:dyDescent="0.2">
      <c r="A150" s="84" t="s">
        <v>73</v>
      </c>
      <c r="B150" s="40">
        <v>36976</v>
      </c>
      <c r="C150" s="8">
        <v>4252.4489999999996</v>
      </c>
      <c r="D150" s="7">
        <v>3045.8789999999999</v>
      </c>
      <c r="E150" s="13">
        <v>7298.3279999999995</v>
      </c>
      <c r="F150" s="97">
        <v>1145.0529999999997</v>
      </c>
      <c r="G150" s="123"/>
      <c r="H150" s="123"/>
      <c r="I150" s="7">
        <v>336.904</v>
      </c>
      <c r="J150" s="7">
        <v>471.09300000000002</v>
      </c>
      <c r="K150" s="7">
        <v>2416.0250000000001</v>
      </c>
      <c r="L150" s="7">
        <v>920.08799999999997</v>
      </c>
      <c r="M150" s="7">
        <v>1106.2550000000001</v>
      </c>
      <c r="N150" s="7">
        <v>827.125</v>
      </c>
      <c r="O150" s="7">
        <v>-11</v>
      </c>
      <c r="P150" s="111">
        <v>7211.5429999999997</v>
      </c>
      <c r="Q150" s="12">
        <v>361.971</v>
      </c>
      <c r="R150" s="7">
        <v>-275.18599999999998</v>
      </c>
      <c r="S150" s="7">
        <v>86.784999999999997</v>
      </c>
      <c r="T150" s="8">
        <v>7252195</v>
      </c>
      <c r="U150" s="111">
        <v>13323667</v>
      </c>
      <c r="V150" s="115">
        <v>-1.4210854715202004E-13</v>
      </c>
      <c r="W150" s="138">
        <v>33.79691420725225</v>
      </c>
      <c r="X150" s="99">
        <v>58</v>
      </c>
      <c r="Y150" s="100">
        <v>40</v>
      </c>
      <c r="Z150" s="104">
        <v>49</v>
      </c>
    </row>
    <row r="151" spans="1:26" hidden="1" x14ac:dyDescent="0.2">
      <c r="A151" s="84" t="s">
        <v>74</v>
      </c>
      <c r="B151" s="40">
        <v>36977</v>
      </c>
      <c r="C151" s="8">
        <v>4221.3639999999996</v>
      </c>
      <c r="D151" s="7">
        <v>2985.393</v>
      </c>
      <c r="E151" s="13">
        <v>7206.7569999999996</v>
      </c>
      <c r="F151" s="97">
        <v>878.65799999999933</v>
      </c>
      <c r="G151" s="123"/>
      <c r="H151" s="123"/>
      <c r="I151" s="7">
        <v>401.25700000000001</v>
      </c>
      <c r="J151" s="7">
        <v>493.62299999999999</v>
      </c>
      <c r="K151" s="7">
        <v>2363.0230000000001</v>
      </c>
      <c r="L151" s="7">
        <v>890.79499999999996</v>
      </c>
      <c r="M151" s="7">
        <v>1112.655</v>
      </c>
      <c r="N151" s="7">
        <v>810.26</v>
      </c>
      <c r="O151" s="7">
        <v>-15</v>
      </c>
      <c r="P151" s="111">
        <v>6935.2709999999997</v>
      </c>
      <c r="Q151" s="12">
        <v>250.245</v>
      </c>
      <c r="R151" s="7">
        <v>21.241</v>
      </c>
      <c r="S151" s="7">
        <v>271.48599999999999</v>
      </c>
      <c r="T151" s="8">
        <v>7502440</v>
      </c>
      <c r="U151" s="111">
        <v>13344908</v>
      </c>
      <c r="V151" s="115">
        <v>0</v>
      </c>
      <c r="W151" s="138">
        <v>37.540871386321363</v>
      </c>
      <c r="X151" s="99">
        <v>49</v>
      </c>
      <c r="Y151" s="100">
        <v>33</v>
      </c>
      <c r="Z151" s="104">
        <v>41</v>
      </c>
    </row>
    <row r="152" spans="1:26" hidden="1" x14ac:dyDescent="0.2">
      <c r="A152" s="84" t="s">
        <v>68</v>
      </c>
      <c r="B152" s="40">
        <v>36978</v>
      </c>
      <c r="C152" s="8">
        <v>4230.2089999999998</v>
      </c>
      <c r="D152" s="7">
        <v>2940.991</v>
      </c>
      <c r="E152" s="13">
        <v>7171.2</v>
      </c>
      <c r="F152" s="97">
        <v>1006.7409999999991</v>
      </c>
      <c r="G152" s="123"/>
      <c r="H152" s="123"/>
      <c r="I152" s="7">
        <v>405.06200000000001</v>
      </c>
      <c r="J152" s="7">
        <v>487.87700000000001</v>
      </c>
      <c r="K152" s="7">
        <v>2329.509</v>
      </c>
      <c r="L152" s="7">
        <v>875.61</v>
      </c>
      <c r="M152" s="7">
        <v>1109.5730000000001</v>
      </c>
      <c r="N152" s="7">
        <v>829.61400000000003</v>
      </c>
      <c r="O152" s="7">
        <v>-1</v>
      </c>
      <c r="P152" s="111">
        <v>7042.9859999999999</v>
      </c>
      <c r="Q152" s="12">
        <v>195.20500000000001</v>
      </c>
      <c r="R152" s="7">
        <v>-66.991</v>
      </c>
      <c r="S152" s="7">
        <v>128.214</v>
      </c>
      <c r="T152" s="8">
        <v>7697645</v>
      </c>
      <c r="U152" s="111">
        <v>13277917</v>
      </c>
      <c r="V152" s="115">
        <v>0</v>
      </c>
      <c r="W152" s="138">
        <v>42.080978694387532</v>
      </c>
      <c r="X152" s="99">
        <v>57</v>
      </c>
      <c r="Y152" s="100">
        <v>38</v>
      </c>
      <c r="Z152" s="104">
        <v>47.5</v>
      </c>
    </row>
    <row r="153" spans="1:26" hidden="1" x14ac:dyDescent="0.2">
      <c r="A153" s="84" t="s">
        <v>69</v>
      </c>
      <c r="B153" s="40">
        <v>36979</v>
      </c>
      <c r="C153" s="8">
        <v>4159.1930000000002</v>
      </c>
      <c r="D153" s="7">
        <v>3009.1680000000001</v>
      </c>
      <c r="E153" s="13">
        <v>7168.3610000000008</v>
      </c>
      <c r="F153" s="97">
        <v>924.81500000000119</v>
      </c>
      <c r="G153" s="123"/>
      <c r="H153" s="123"/>
      <c r="I153" s="7">
        <v>431.84500000000003</v>
      </c>
      <c r="J153" s="7">
        <v>489.12599999999998</v>
      </c>
      <c r="K153" s="7">
        <v>2374.5920000000001</v>
      </c>
      <c r="L153" s="7">
        <v>880.32100000000003</v>
      </c>
      <c r="M153" s="7">
        <v>1179.49</v>
      </c>
      <c r="N153" s="7">
        <v>831.77599999999995</v>
      </c>
      <c r="O153" s="7">
        <v>-12</v>
      </c>
      <c r="P153" s="111">
        <v>7099.9650000000011</v>
      </c>
      <c r="Q153" s="12">
        <v>147.54599999999999</v>
      </c>
      <c r="R153" s="7">
        <v>-79.150000000000006</v>
      </c>
      <c r="S153" s="7">
        <v>68.395999999999987</v>
      </c>
      <c r="T153" s="8">
        <v>7845191</v>
      </c>
      <c r="U153" s="111">
        <v>13198767</v>
      </c>
      <c r="V153" s="115">
        <v>-2.5579538487363607E-13</v>
      </c>
      <c r="W153" s="138">
        <v>40.466736615146125</v>
      </c>
      <c r="X153" s="99">
        <v>53</v>
      </c>
      <c r="Y153" s="100">
        <v>40</v>
      </c>
      <c r="Z153" s="104">
        <v>46.5</v>
      </c>
    </row>
    <row r="154" spans="1:26" hidden="1" x14ac:dyDescent="0.2">
      <c r="A154" s="84" t="s">
        <v>70</v>
      </c>
      <c r="B154" s="40">
        <v>36980</v>
      </c>
      <c r="C154" s="8">
        <v>4195.3040000000001</v>
      </c>
      <c r="D154" s="7">
        <v>2875.03</v>
      </c>
      <c r="E154" s="13">
        <v>7070.3340000000007</v>
      </c>
      <c r="F154" s="97">
        <v>941.70300000000088</v>
      </c>
      <c r="G154" s="123"/>
      <c r="H154" s="123"/>
      <c r="I154" s="7">
        <v>384.14499999999998</v>
      </c>
      <c r="J154" s="7">
        <v>478.32900000000001</v>
      </c>
      <c r="K154" s="7">
        <v>2212.5360000000001</v>
      </c>
      <c r="L154" s="7">
        <v>891.89300000000003</v>
      </c>
      <c r="M154" s="7">
        <v>1192.8030000000001</v>
      </c>
      <c r="N154" s="7">
        <v>831.40899999999999</v>
      </c>
      <c r="O154" s="7">
        <v>-17</v>
      </c>
      <c r="P154" s="111">
        <v>6915.8180000000011</v>
      </c>
      <c r="Q154" s="12">
        <v>193.44200000000001</v>
      </c>
      <c r="R154" s="7">
        <v>-38.926000000000002</v>
      </c>
      <c r="S154" s="7">
        <v>154.51600000000002</v>
      </c>
      <c r="T154" s="8">
        <v>8038633</v>
      </c>
      <c r="U154" s="111">
        <v>13159841</v>
      </c>
      <c r="V154" s="115">
        <v>-3.979039320256561E-13</v>
      </c>
      <c r="W154" s="138">
        <v>41.601187070489331</v>
      </c>
      <c r="X154" s="99">
        <v>58</v>
      </c>
      <c r="Y154" s="100">
        <v>36</v>
      </c>
      <c r="Z154" s="104">
        <v>47</v>
      </c>
    </row>
    <row r="155" spans="1:26" ht="10.8" hidden="1" thickBot="1" x14ac:dyDescent="0.25">
      <c r="A155" s="94" t="s">
        <v>71</v>
      </c>
      <c r="B155" s="41">
        <v>36981</v>
      </c>
      <c r="C155" s="42">
        <v>4109.53</v>
      </c>
      <c r="D155" s="43">
        <v>3041.2840000000001</v>
      </c>
      <c r="E155" s="46">
        <v>7150.8140000000003</v>
      </c>
      <c r="F155" s="98">
        <v>766.98200000000043</v>
      </c>
      <c r="G155" s="124"/>
      <c r="H155" s="124"/>
      <c r="I155" s="43">
        <v>336.959</v>
      </c>
      <c r="J155" s="43">
        <v>484.089</v>
      </c>
      <c r="K155" s="43">
        <v>2372.5940000000001</v>
      </c>
      <c r="L155" s="43">
        <v>946.46500000000003</v>
      </c>
      <c r="M155" s="43">
        <v>1215.1569999999999</v>
      </c>
      <c r="N155" s="43">
        <v>830.69500000000005</v>
      </c>
      <c r="O155" s="43">
        <v>-17</v>
      </c>
      <c r="P155" s="46">
        <v>6935.9410000000007</v>
      </c>
      <c r="Q155" s="45">
        <v>193.44200000000001</v>
      </c>
      <c r="R155" s="43">
        <v>21.431000000000001</v>
      </c>
      <c r="S155" s="43">
        <v>214.87300000000002</v>
      </c>
      <c r="T155" s="42">
        <v>8232075</v>
      </c>
      <c r="U155" s="118">
        <v>13181272</v>
      </c>
      <c r="V155" s="116">
        <v>-4.2632564145606011E-13</v>
      </c>
      <c r="W155" s="139">
        <v>41.75583253376162</v>
      </c>
      <c r="X155" s="101">
        <v>58</v>
      </c>
      <c r="Y155" s="102">
        <v>33</v>
      </c>
      <c r="Z155" s="105">
        <v>45.5</v>
      </c>
    </row>
    <row r="156" spans="1:26" hidden="1" x14ac:dyDescent="0.2">
      <c r="A156" s="84" t="s">
        <v>72</v>
      </c>
      <c r="B156" s="40">
        <v>36982</v>
      </c>
      <c r="C156" s="8">
        <v>4164.5159999999996</v>
      </c>
      <c r="D156" s="7">
        <v>3017.2370000000001</v>
      </c>
      <c r="E156" s="13">
        <v>7181.7529999999997</v>
      </c>
      <c r="F156" s="97">
        <v>749.62699999999995</v>
      </c>
      <c r="G156" s="123"/>
      <c r="H156" s="123"/>
      <c r="I156" s="7">
        <v>313.21699999999998</v>
      </c>
      <c r="J156" s="7">
        <v>465.46199999999999</v>
      </c>
      <c r="K156" s="7">
        <v>2449.15</v>
      </c>
      <c r="L156" s="7">
        <v>899.44399999999996</v>
      </c>
      <c r="M156" s="7">
        <v>1169.8679999999999</v>
      </c>
      <c r="N156" s="7">
        <v>835.13</v>
      </c>
      <c r="O156" s="7">
        <v>-69</v>
      </c>
      <c r="P156" s="13">
        <v>6812.8979999999992</v>
      </c>
      <c r="Q156" s="12">
        <v>237.023</v>
      </c>
      <c r="R156" s="7">
        <v>131.83199999999999</v>
      </c>
      <c r="S156" s="7">
        <v>368.85500000000002</v>
      </c>
      <c r="T156" s="8">
        <v>8469098</v>
      </c>
      <c r="U156" s="111">
        <v>13313104</v>
      </c>
      <c r="V156" s="11">
        <v>4.5474735088646412E-13</v>
      </c>
      <c r="W156" s="138">
        <v>43.694244897019743</v>
      </c>
      <c r="X156" s="99">
        <v>59</v>
      </c>
      <c r="Y156" s="100">
        <v>44</v>
      </c>
      <c r="Z156" s="104">
        <v>51.5</v>
      </c>
    </row>
    <row r="157" spans="1:26" hidden="1" x14ac:dyDescent="0.2">
      <c r="A157" s="84" t="s">
        <v>73</v>
      </c>
      <c r="B157" s="40">
        <v>36983</v>
      </c>
      <c r="C157" s="8">
        <v>4189</v>
      </c>
      <c r="D157" s="7">
        <v>2744.41</v>
      </c>
      <c r="E157" s="13">
        <v>6933.41</v>
      </c>
      <c r="F157" s="97">
        <v>1005.6109999999999</v>
      </c>
      <c r="G157" s="123"/>
      <c r="H157" s="123"/>
      <c r="I157" s="7">
        <v>425.113</v>
      </c>
      <c r="J157" s="7">
        <v>509.02199999999999</v>
      </c>
      <c r="K157" s="7">
        <v>2341.5210000000002</v>
      </c>
      <c r="L157" s="7">
        <v>699.98400000000004</v>
      </c>
      <c r="M157" s="7">
        <v>1169.3030000000001</v>
      </c>
      <c r="N157" s="7">
        <v>825.34699999999998</v>
      </c>
      <c r="O157" s="7">
        <v>-69</v>
      </c>
      <c r="P157" s="13">
        <v>6906.9009999999998</v>
      </c>
      <c r="Q157" s="12">
        <v>26.509</v>
      </c>
      <c r="R157" s="7">
        <v>0</v>
      </c>
      <c r="S157" s="7">
        <v>26.509</v>
      </c>
      <c r="T157" s="8">
        <v>8495607</v>
      </c>
      <c r="U157" s="111">
        <v>13313104</v>
      </c>
      <c r="V157" s="11">
        <v>0</v>
      </c>
      <c r="W157" s="138">
        <v>53.104197466742903</v>
      </c>
      <c r="X157" s="99">
        <v>57</v>
      </c>
      <c r="Y157" s="100">
        <v>41</v>
      </c>
      <c r="Z157" s="104">
        <v>49</v>
      </c>
    </row>
    <row r="158" spans="1:26" hidden="1" x14ac:dyDescent="0.2">
      <c r="A158" s="84" t="s">
        <v>74</v>
      </c>
      <c r="B158" s="40">
        <v>36984</v>
      </c>
      <c r="C158" s="8">
        <v>4203</v>
      </c>
      <c r="D158" s="7">
        <v>2772.8939999999998</v>
      </c>
      <c r="E158" s="13">
        <v>6975.8940000000002</v>
      </c>
      <c r="F158" s="97">
        <v>985.86300000000051</v>
      </c>
      <c r="G158" s="123"/>
      <c r="H158" s="123"/>
      <c r="I158" s="7">
        <v>499.81599999999997</v>
      </c>
      <c r="J158" s="7">
        <v>527.05899999999997</v>
      </c>
      <c r="K158" s="7">
        <v>2390.6750000000002</v>
      </c>
      <c r="L158" s="7">
        <v>714.79499999999996</v>
      </c>
      <c r="M158" s="7">
        <v>1140.3520000000001</v>
      </c>
      <c r="N158" s="7">
        <v>807.85500000000002</v>
      </c>
      <c r="O158" s="7">
        <v>-113</v>
      </c>
      <c r="P158" s="13">
        <v>6953.415</v>
      </c>
      <c r="Q158" s="12">
        <v>22.478999999999999</v>
      </c>
      <c r="R158" s="7">
        <v>0</v>
      </c>
      <c r="S158" s="7">
        <v>22.478999999999999</v>
      </c>
      <c r="T158" s="8">
        <v>8518086</v>
      </c>
      <c r="U158" s="111">
        <v>13313104</v>
      </c>
      <c r="V158" s="11">
        <v>2.7000623958883807E-13</v>
      </c>
      <c r="W158" s="138">
        <v>55.611547753089162</v>
      </c>
      <c r="X158" s="99">
        <v>44</v>
      </c>
      <c r="Y158" s="100">
        <v>37</v>
      </c>
      <c r="Z158" s="104">
        <v>40.5</v>
      </c>
    </row>
    <row r="159" spans="1:26" hidden="1" x14ac:dyDescent="0.2">
      <c r="A159" s="84" t="s">
        <v>68</v>
      </c>
      <c r="B159" s="40">
        <v>36985</v>
      </c>
      <c r="C159" s="8">
        <v>4042</v>
      </c>
      <c r="D159" s="7">
        <v>2879.8960000000002</v>
      </c>
      <c r="E159" s="13">
        <v>6921.8960000000006</v>
      </c>
      <c r="F159" s="97">
        <v>751.97900000000027</v>
      </c>
      <c r="G159" s="123"/>
      <c r="H159" s="123"/>
      <c r="I159" s="7">
        <v>503.64800000000002</v>
      </c>
      <c r="J159" s="7">
        <v>533.86400000000003</v>
      </c>
      <c r="K159" s="7">
        <v>2524.127</v>
      </c>
      <c r="L159" s="7">
        <v>788.303</v>
      </c>
      <c r="M159" s="7">
        <v>1103.1220000000001</v>
      </c>
      <c r="N159" s="7">
        <v>822.85299999999995</v>
      </c>
      <c r="O159" s="7">
        <v>-106</v>
      </c>
      <c r="P159" s="13">
        <v>6921.8960000000006</v>
      </c>
      <c r="Q159" s="12">
        <v>0</v>
      </c>
      <c r="R159" s="7">
        <v>0</v>
      </c>
      <c r="S159" s="7">
        <v>0</v>
      </c>
      <c r="T159" s="8">
        <v>8518086</v>
      </c>
      <c r="U159" s="111">
        <v>13313104</v>
      </c>
      <c r="V159" s="11">
        <v>0</v>
      </c>
      <c r="W159" s="138">
        <v>56.145405382282092</v>
      </c>
      <c r="X159" s="99">
        <v>50</v>
      </c>
      <c r="Y159" s="100">
        <v>38</v>
      </c>
      <c r="Z159" s="104">
        <v>44</v>
      </c>
    </row>
    <row r="160" spans="1:26" hidden="1" x14ac:dyDescent="0.2">
      <c r="A160" s="84" t="s">
        <v>69</v>
      </c>
      <c r="B160" s="40">
        <v>36986</v>
      </c>
      <c r="C160" s="8">
        <v>4126</v>
      </c>
      <c r="D160" s="7">
        <v>3045.6439999999998</v>
      </c>
      <c r="E160" s="13">
        <v>7171.6440000000002</v>
      </c>
      <c r="F160" s="97">
        <v>849.0709999999998</v>
      </c>
      <c r="G160" s="123"/>
      <c r="H160" s="123"/>
      <c r="I160" s="7">
        <v>481.47399999999999</v>
      </c>
      <c r="J160" s="7">
        <v>495.84500000000003</v>
      </c>
      <c r="K160" s="7">
        <v>2486.1170000000002</v>
      </c>
      <c r="L160" s="7">
        <v>850.46500000000003</v>
      </c>
      <c r="M160" s="7">
        <v>1191.2909999999999</v>
      </c>
      <c r="N160" s="7">
        <v>819.471</v>
      </c>
      <c r="O160" s="7">
        <v>-83</v>
      </c>
      <c r="P160" s="13">
        <v>7090.7340000000004</v>
      </c>
      <c r="Q160" s="12">
        <v>80.91</v>
      </c>
      <c r="R160" s="7">
        <v>0</v>
      </c>
      <c r="S160" s="7">
        <v>80.91</v>
      </c>
      <c r="T160" s="8">
        <v>8598996</v>
      </c>
      <c r="U160" s="111">
        <v>13313104</v>
      </c>
      <c r="V160" s="11">
        <v>-1.4210854715202004E-13</v>
      </c>
      <c r="W160" s="138">
        <v>49.933120659267139</v>
      </c>
      <c r="X160" s="99">
        <v>51</v>
      </c>
      <c r="Y160" s="100">
        <v>38</v>
      </c>
      <c r="Z160" s="104">
        <v>44.5</v>
      </c>
    </row>
    <row r="161" spans="1:26" hidden="1" x14ac:dyDescent="0.2">
      <c r="A161" s="84" t="s">
        <v>70</v>
      </c>
      <c r="B161" s="40">
        <v>36987</v>
      </c>
      <c r="C161" s="8">
        <v>4202</v>
      </c>
      <c r="D161" s="7">
        <v>3087.7310000000002</v>
      </c>
      <c r="E161" s="13">
        <v>7289.7309999999998</v>
      </c>
      <c r="F161" s="97">
        <v>954.36800000000005</v>
      </c>
      <c r="G161" s="123"/>
      <c r="H161" s="123"/>
      <c r="I161" s="7">
        <v>486.15100000000001</v>
      </c>
      <c r="J161" s="7">
        <v>521.57899999999995</v>
      </c>
      <c r="K161" s="7">
        <v>2597.203</v>
      </c>
      <c r="L161" s="7">
        <v>772.03499999999997</v>
      </c>
      <c r="M161" s="7">
        <v>1102.165</v>
      </c>
      <c r="N161" s="7">
        <v>830.995</v>
      </c>
      <c r="O161" s="7">
        <v>-77</v>
      </c>
      <c r="P161" s="13">
        <v>7187.4960000000001</v>
      </c>
      <c r="Q161" s="12">
        <v>102.235</v>
      </c>
      <c r="R161" s="7">
        <v>0</v>
      </c>
      <c r="S161" s="7">
        <v>102.235</v>
      </c>
      <c r="T161" s="8">
        <v>8701231</v>
      </c>
      <c r="U161" s="111">
        <v>13313104</v>
      </c>
      <c r="V161" s="11">
        <v>-3.2684965844964609E-13</v>
      </c>
      <c r="W161" s="138">
        <v>53.57318191107214</v>
      </c>
      <c r="X161" s="99">
        <v>50</v>
      </c>
      <c r="Y161" s="100">
        <v>40</v>
      </c>
      <c r="Z161" s="104">
        <v>45</v>
      </c>
    </row>
    <row r="162" spans="1:26" hidden="1" x14ac:dyDescent="0.2">
      <c r="A162" s="84" t="s">
        <v>71</v>
      </c>
      <c r="B162" s="40">
        <v>36988</v>
      </c>
      <c r="C162" s="8">
        <v>4156</v>
      </c>
      <c r="D162" s="7">
        <v>3174.8359999999998</v>
      </c>
      <c r="E162" s="13">
        <v>7330.8359999999993</v>
      </c>
      <c r="F162" s="97">
        <v>624.68799999999896</v>
      </c>
      <c r="G162" s="123"/>
      <c r="H162" s="123"/>
      <c r="I162" s="7">
        <v>519.02</v>
      </c>
      <c r="J162" s="7">
        <v>552.56500000000005</v>
      </c>
      <c r="K162" s="7">
        <v>2677.5309999999999</v>
      </c>
      <c r="L162" s="7">
        <v>851.05</v>
      </c>
      <c r="M162" s="7">
        <v>1222.915</v>
      </c>
      <c r="N162" s="7">
        <v>831.25099999999998</v>
      </c>
      <c r="O162" s="7">
        <v>-90</v>
      </c>
      <c r="P162" s="13">
        <v>7189.02</v>
      </c>
      <c r="Q162" s="12">
        <v>141.816</v>
      </c>
      <c r="R162" s="7">
        <v>0</v>
      </c>
      <c r="S162" s="7">
        <v>141.816</v>
      </c>
      <c r="T162" s="8">
        <v>8843047</v>
      </c>
      <c r="U162" s="111">
        <v>13313104</v>
      </c>
      <c r="V162" s="11">
        <v>0</v>
      </c>
      <c r="W162" s="138">
        <v>50.485092162507705</v>
      </c>
      <c r="X162" s="99">
        <v>52</v>
      </c>
      <c r="Y162" s="100">
        <v>33</v>
      </c>
      <c r="Z162" s="104">
        <v>42.5</v>
      </c>
    </row>
    <row r="163" spans="1:26" hidden="1" x14ac:dyDescent="0.2">
      <c r="A163" s="84" t="s">
        <v>72</v>
      </c>
      <c r="B163" s="40">
        <v>36989</v>
      </c>
      <c r="C163" s="8">
        <v>4172</v>
      </c>
      <c r="D163" s="7">
        <v>3147.8879999999999</v>
      </c>
      <c r="E163" s="13">
        <v>7319.8879999999999</v>
      </c>
      <c r="F163" s="97">
        <v>710.73</v>
      </c>
      <c r="G163" s="123"/>
      <c r="H163" s="123"/>
      <c r="I163" s="7">
        <v>572.40300000000002</v>
      </c>
      <c r="J163" s="7">
        <v>551.15700000000004</v>
      </c>
      <c r="K163" s="7">
        <v>2638.7190000000001</v>
      </c>
      <c r="L163" s="7">
        <v>850.60500000000002</v>
      </c>
      <c r="M163" s="7">
        <v>1223.6959999999999</v>
      </c>
      <c r="N163" s="7">
        <v>835.20100000000002</v>
      </c>
      <c r="O163" s="7">
        <v>-81</v>
      </c>
      <c r="P163" s="13">
        <v>7301.5110000000004</v>
      </c>
      <c r="Q163" s="12">
        <v>18.376999999999999</v>
      </c>
      <c r="R163" s="7">
        <v>0</v>
      </c>
      <c r="S163" s="7">
        <v>18.376999999999999</v>
      </c>
      <c r="T163" s="8">
        <v>8861424</v>
      </c>
      <c r="U163" s="111">
        <v>13313104</v>
      </c>
      <c r="V163" s="11">
        <v>-5.0093262871087063E-13</v>
      </c>
      <c r="W163" s="138">
        <v>48.784672680871964</v>
      </c>
      <c r="X163" s="99">
        <v>40</v>
      </c>
      <c r="Y163" s="100">
        <v>30</v>
      </c>
      <c r="Z163" s="104">
        <v>35</v>
      </c>
    </row>
    <row r="164" spans="1:26" hidden="1" x14ac:dyDescent="0.2">
      <c r="A164" s="84" t="s">
        <v>73</v>
      </c>
      <c r="B164" s="40">
        <v>36990</v>
      </c>
      <c r="C164" s="8">
        <v>4342.82</v>
      </c>
      <c r="D164" s="7">
        <v>3047.694</v>
      </c>
      <c r="E164" s="13">
        <v>7390.5139999999992</v>
      </c>
      <c r="F164" s="97">
        <v>956.93599999999924</v>
      </c>
      <c r="G164" s="123"/>
      <c r="H164" s="123"/>
      <c r="I164" s="7">
        <v>526.274</v>
      </c>
      <c r="J164" s="7">
        <v>556.41399999999999</v>
      </c>
      <c r="K164" s="7">
        <v>2592.6779999999999</v>
      </c>
      <c r="L164" s="7">
        <v>821.00800000000004</v>
      </c>
      <c r="M164" s="7">
        <v>1120.0360000000001</v>
      </c>
      <c r="N164" s="7">
        <v>834.53200000000004</v>
      </c>
      <c r="O164" s="7">
        <v>-81</v>
      </c>
      <c r="P164" s="13">
        <v>7326.8779999999988</v>
      </c>
      <c r="Q164" s="12">
        <v>133.44800000000001</v>
      </c>
      <c r="R164" s="7">
        <v>-69.811999999999998</v>
      </c>
      <c r="S164" s="7">
        <v>63.63600000000001</v>
      </c>
      <c r="T164" s="8">
        <v>8994872</v>
      </c>
      <c r="U164" s="111">
        <v>13243292</v>
      </c>
      <c r="V164" s="11">
        <v>4.1211478674085811E-13</v>
      </c>
      <c r="W164" s="138">
        <v>47.99907271379255</v>
      </c>
      <c r="X164" s="99">
        <v>47</v>
      </c>
      <c r="Y164" s="100">
        <v>25</v>
      </c>
      <c r="Z164" s="104">
        <v>36</v>
      </c>
    </row>
    <row r="165" spans="1:26" hidden="1" x14ac:dyDescent="0.2">
      <c r="A165" s="84" t="s">
        <v>74</v>
      </c>
      <c r="B165" s="40">
        <v>36991</v>
      </c>
      <c r="C165" s="8">
        <v>4210.8670000000002</v>
      </c>
      <c r="D165" s="7">
        <v>3067.42</v>
      </c>
      <c r="E165" s="13">
        <v>7278.2870000000003</v>
      </c>
      <c r="F165" s="97">
        <v>1224</v>
      </c>
      <c r="G165" s="123"/>
      <c r="H165" s="123"/>
      <c r="I165" s="7">
        <v>530.72</v>
      </c>
      <c r="J165" s="7">
        <v>525</v>
      </c>
      <c r="K165" s="7">
        <v>2618.0030000000002</v>
      </c>
      <c r="L165" s="7">
        <v>819.23599999999999</v>
      </c>
      <c r="M165" s="7">
        <v>1171.47</v>
      </c>
      <c r="N165" s="7">
        <v>832.39400000000001</v>
      </c>
      <c r="O165" s="7">
        <v>-70</v>
      </c>
      <c r="P165" s="13">
        <v>7650.8230000000003</v>
      </c>
      <c r="Q165" s="12">
        <v>91.168999999999997</v>
      </c>
      <c r="R165" s="7">
        <v>-463.774</v>
      </c>
      <c r="S165" s="7">
        <v>-372.60500000000002</v>
      </c>
      <c r="T165" s="8">
        <v>9086041</v>
      </c>
      <c r="U165" s="111">
        <v>12779518</v>
      </c>
      <c r="V165" s="11">
        <v>6.8999999999959982E-2</v>
      </c>
      <c r="W165" s="138">
        <v>48.55561938696583</v>
      </c>
      <c r="X165" s="99">
        <v>49</v>
      </c>
      <c r="Y165" s="100">
        <v>33</v>
      </c>
      <c r="Z165" s="104">
        <v>41</v>
      </c>
    </row>
    <row r="166" spans="1:26" hidden="1" x14ac:dyDescent="0.2">
      <c r="A166" s="84" t="s">
        <v>68</v>
      </c>
      <c r="B166" s="40">
        <v>36992</v>
      </c>
      <c r="C166" s="8">
        <v>4137.1790000000001</v>
      </c>
      <c r="D166" s="7">
        <v>3029.2460000000001</v>
      </c>
      <c r="E166" s="13">
        <v>7166.4250000000002</v>
      </c>
      <c r="F166" s="97">
        <v>897.88799999999958</v>
      </c>
      <c r="G166" s="123"/>
      <c r="H166" s="123"/>
      <c r="I166" s="7">
        <v>479.40600000000001</v>
      </c>
      <c r="J166" s="7">
        <v>529.82399999999996</v>
      </c>
      <c r="K166" s="7">
        <v>2516.942</v>
      </c>
      <c r="L166" s="7">
        <v>807.45799999999997</v>
      </c>
      <c r="M166" s="7">
        <v>1141.72</v>
      </c>
      <c r="N166" s="7">
        <v>832.50099999999998</v>
      </c>
      <c r="O166" s="7">
        <v>-51</v>
      </c>
      <c r="P166" s="13">
        <v>7154.7390000000005</v>
      </c>
      <c r="Q166" s="12">
        <v>-49.174999999999997</v>
      </c>
      <c r="R166" s="7">
        <v>60.860999999999997</v>
      </c>
      <c r="S166" s="7">
        <v>11.686</v>
      </c>
      <c r="T166" s="8">
        <v>9036866</v>
      </c>
      <c r="U166" s="111">
        <v>12840379</v>
      </c>
      <c r="V166" s="11">
        <v>-3.0553337637684308E-13</v>
      </c>
      <c r="W166" s="138">
        <v>37.54123221074007</v>
      </c>
      <c r="X166" s="99">
        <v>52</v>
      </c>
      <c r="Y166" s="100">
        <v>31</v>
      </c>
      <c r="Z166" s="104">
        <v>41.5</v>
      </c>
    </row>
    <row r="167" spans="1:26" hidden="1" x14ac:dyDescent="0.2">
      <c r="A167" s="84" t="s">
        <v>69</v>
      </c>
      <c r="B167" s="40">
        <v>36993</v>
      </c>
      <c r="C167" s="8">
        <v>4231.0410000000002</v>
      </c>
      <c r="D167" s="7">
        <v>2980.1669999999999</v>
      </c>
      <c r="E167" s="13">
        <v>7211.2080000000005</v>
      </c>
      <c r="F167" s="97">
        <v>1048.5640000000008</v>
      </c>
      <c r="G167" s="123"/>
      <c r="H167" s="123"/>
      <c r="I167" s="7">
        <v>568.37300000000005</v>
      </c>
      <c r="J167" s="7">
        <v>486.99599999999998</v>
      </c>
      <c r="K167" s="7">
        <v>2582.4119999999998</v>
      </c>
      <c r="L167" s="7">
        <v>778.66399999999999</v>
      </c>
      <c r="M167" s="7">
        <v>1062.5740000000001</v>
      </c>
      <c r="N167" s="7">
        <v>833.03399999999999</v>
      </c>
      <c r="O167" s="7">
        <v>-25</v>
      </c>
      <c r="P167" s="13">
        <v>7335.6170000000002</v>
      </c>
      <c r="Q167" s="12">
        <v>-22.797000000000001</v>
      </c>
      <c r="R167" s="7">
        <v>-101.61199999999999</v>
      </c>
      <c r="S167" s="7">
        <v>-124.40899999999999</v>
      </c>
      <c r="T167" s="8">
        <v>9014069</v>
      </c>
      <c r="U167" s="111">
        <v>12738767</v>
      </c>
      <c r="V167" s="11">
        <v>3.4106051316484809E-13</v>
      </c>
      <c r="W167" s="138">
        <v>38.095892344128856</v>
      </c>
      <c r="X167" s="99">
        <v>44</v>
      </c>
      <c r="Y167" s="100">
        <v>32</v>
      </c>
      <c r="Z167" s="104">
        <v>38</v>
      </c>
    </row>
    <row r="168" spans="1:26" hidden="1" x14ac:dyDescent="0.2">
      <c r="A168" s="84" t="s">
        <v>70</v>
      </c>
      <c r="B168" s="40">
        <v>36994</v>
      </c>
      <c r="C168" s="8">
        <v>4202.0569999999998</v>
      </c>
      <c r="D168" s="7">
        <v>2959.9180000000001</v>
      </c>
      <c r="E168" s="13">
        <v>7161.9750000000004</v>
      </c>
      <c r="F168" s="97">
        <v>966.7010000000007</v>
      </c>
      <c r="G168" s="123"/>
      <c r="H168" s="123"/>
      <c r="I168" s="7">
        <v>447.42200000000003</v>
      </c>
      <c r="J168" s="7">
        <v>521.58699999999999</v>
      </c>
      <c r="K168" s="7">
        <v>2543.5</v>
      </c>
      <c r="L168" s="7">
        <v>725.15499999999997</v>
      </c>
      <c r="M168" s="7">
        <v>1147.03</v>
      </c>
      <c r="N168" s="7">
        <v>822.73299999999995</v>
      </c>
      <c r="O168" s="7">
        <v>-37</v>
      </c>
      <c r="P168" s="13">
        <v>7137.1280000000006</v>
      </c>
      <c r="Q168" s="12">
        <v>108.32299999999999</v>
      </c>
      <c r="R168" s="7">
        <v>-83.475999999999999</v>
      </c>
      <c r="S168" s="7">
        <v>24.846999999999994</v>
      </c>
      <c r="T168" s="8">
        <v>9122392</v>
      </c>
      <c r="U168" s="111">
        <v>12655291</v>
      </c>
      <c r="V168" s="11">
        <v>-2.4158453015843406E-13</v>
      </c>
      <c r="W168" s="138">
        <v>42.437137272069762</v>
      </c>
      <c r="X168" s="99">
        <v>55</v>
      </c>
      <c r="Y168" s="100">
        <v>31</v>
      </c>
      <c r="Z168" s="104">
        <v>43</v>
      </c>
    </row>
    <row r="169" spans="1:26" hidden="1" x14ac:dyDescent="0.2">
      <c r="A169" s="84" t="s">
        <v>71</v>
      </c>
      <c r="B169" s="40">
        <v>36995</v>
      </c>
      <c r="C169" s="8">
        <v>4228.0590000000002</v>
      </c>
      <c r="D169" s="7">
        <v>3029.1289999999999</v>
      </c>
      <c r="E169" s="13">
        <v>7257.1880000000001</v>
      </c>
      <c r="F169" s="97">
        <v>820.08400000000006</v>
      </c>
      <c r="G169" s="123"/>
      <c r="H169" s="123"/>
      <c r="I169" s="7">
        <v>425.94299999999998</v>
      </c>
      <c r="J169" s="7">
        <v>518.798</v>
      </c>
      <c r="K169" s="7">
        <v>2513.8000000000002</v>
      </c>
      <c r="L169" s="7">
        <v>857.30499999999995</v>
      </c>
      <c r="M169" s="7">
        <v>1189.2529999999999</v>
      </c>
      <c r="N169" s="7">
        <v>820.66899999999998</v>
      </c>
      <c r="O169" s="7">
        <v>-33</v>
      </c>
      <c r="P169" s="13">
        <v>7112.8519999999999</v>
      </c>
      <c r="Q169" s="12">
        <v>217.26300000000001</v>
      </c>
      <c r="R169" s="7">
        <v>-72.927000000000007</v>
      </c>
      <c r="S169" s="7">
        <v>144.33600000000001</v>
      </c>
      <c r="T169" s="8">
        <v>9339655</v>
      </c>
      <c r="U169" s="111">
        <v>12582364</v>
      </c>
      <c r="V169" s="11">
        <v>2.2737367544323206E-13</v>
      </c>
      <c r="W169" s="138">
        <v>44.551404460226898</v>
      </c>
      <c r="X169" s="99">
        <v>52</v>
      </c>
      <c r="Y169" s="100">
        <v>39</v>
      </c>
      <c r="Z169" s="104">
        <v>45.5</v>
      </c>
    </row>
    <row r="170" spans="1:26" hidden="1" x14ac:dyDescent="0.2">
      <c r="A170" s="84" t="s">
        <v>72</v>
      </c>
      <c r="B170" s="40">
        <v>36996</v>
      </c>
      <c r="C170" s="8">
        <v>4175.9539999999997</v>
      </c>
      <c r="D170" s="7">
        <v>3019.33</v>
      </c>
      <c r="E170" s="13">
        <v>7195.2839999999997</v>
      </c>
      <c r="F170" s="97">
        <v>779.84499999999866</v>
      </c>
      <c r="G170" s="123"/>
      <c r="H170" s="123"/>
      <c r="I170" s="7">
        <v>343.44600000000003</v>
      </c>
      <c r="J170" s="7">
        <v>518.798</v>
      </c>
      <c r="K170" s="7">
        <v>2467.5010000000002</v>
      </c>
      <c r="L170" s="7">
        <v>883.04399999999998</v>
      </c>
      <c r="M170" s="7">
        <v>1163.133</v>
      </c>
      <c r="N170" s="7">
        <v>814.529</v>
      </c>
      <c r="O170" s="7">
        <v>-40</v>
      </c>
      <c r="P170" s="13">
        <v>6930.2959999999994</v>
      </c>
      <c r="Q170" s="12">
        <v>297.25900000000001</v>
      </c>
      <c r="R170" s="7">
        <v>-32.271000000000001</v>
      </c>
      <c r="S170" s="7">
        <v>264.988</v>
      </c>
      <c r="T170" s="8">
        <v>9636914</v>
      </c>
      <c r="U170" s="111">
        <v>12550093</v>
      </c>
      <c r="V170" s="11">
        <v>0</v>
      </c>
      <c r="W170" s="138">
        <v>45.002572152678027</v>
      </c>
      <c r="X170" s="99">
        <v>61</v>
      </c>
      <c r="Y170" s="100">
        <v>35</v>
      </c>
      <c r="Z170" s="104">
        <v>48</v>
      </c>
    </row>
    <row r="171" spans="1:26" hidden="1" x14ac:dyDescent="0.2">
      <c r="A171" s="84" t="s">
        <v>73</v>
      </c>
      <c r="B171" s="40">
        <v>36997</v>
      </c>
      <c r="C171" s="8">
        <v>4198.5309999999999</v>
      </c>
      <c r="D171" s="7">
        <v>3112.377</v>
      </c>
      <c r="E171" s="13">
        <v>7310.9079999999994</v>
      </c>
      <c r="F171" s="97">
        <v>985.03799999999978</v>
      </c>
      <c r="G171" s="123"/>
      <c r="H171" s="123"/>
      <c r="I171" s="7">
        <v>325.06</v>
      </c>
      <c r="J171" s="7">
        <v>511.21499999999997</v>
      </c>
      <c r="K171" s="7">
        <v>2559.027</v>
      </c>
      <c r="L171" s="7">
        <v>839.81600000000003</v>
      </c>
      <c r="M171" s="7">
        <v>1062.9090000000001</v>
      </c>
      <c r="N171" s="7">
        <v>811.77499999999998</v>
      </c>
      <c r="O171" s="7">
        <v>-37</v>
      </c>
      <c r="P171" s="13">
        <v>7057.84</v>
      </c>
      <c r="Q171" s="12">
        <v>367.447</v>
      </c>
      <c r="R171" s="7">
        <v>-114.379</v>
      </c>
      <c r="S171" s="7">
        <v>253.06799999999998</v>
      </c>
      <c r="T171" s="8">
        <v>10004361</v>
      </c>
      <c r="U171" s="111">
        <v>12435714</v>
      </c>
      <c r="V171" s="11">
        <v>2.2737367544323206E-13</v>
      </c>
      <c r="W171" s="138">
        <v>44.256080135569547</v>
      </c>
      <c r="X171" s="99">
        <v>67</v>
      </c>
      <c r="Y171" s="100">
        <v>39</v>
      </c>
      <c r="Z171" s="104">
        <v>53</v>
      </c>
    </row>
    <row r="172" spans="1:26" hidden="1" x14ac:dyDescent="0.2">
      <c r="A172" s="84" t="s">
        <v>74</v>
      </c>
      <c r="B172" s="40">
        <v>36998</v>
      </c>
      <c r="C172" s="8">
        <v>4237.5460000000003</v>
      </c>
      <c r="D172" s="7">
        <v>3093.788</v>
      </c>
      <c r="E172" s="13">
        <v>7331.3340000000007</v>
      </c>
      <c r="F172" s="97">
        <v>890.73600000000022</v>
      </c>
      <c r="G172" s="123"/>
      <c r="H172" s="123"/>
      <c r="I172" s="7">
        <v>274.66800000000001</v>
      </c>
      <c r="J172" s="7">
        <v>534.66399999999999</v>
      </c>
      <c r="K172" s="7">
        <v>2533.279</v>
      </c>
      <c r="L172" s="7">
        <v>888.48900000000003</v>
      </c>
      <c r="M172" s="7">
        <v>1081.8800000000001</v>
      </c>
      <c r="N172" s="7">
        <v>813.71900000000005</v>
      </c>
      <c r="O172" s="7">
        <v>-45</v>
      </c>
      <c r="P172" s="13">
        <v>6972.4350000000004</v>
      </c>
      <c r="Q172" s="12">
        <v>386.00799999999998</v>
      </c>
      <c r="R172" s="7">
        <v>-27.109000000000002</v>
      </c>
      <c r="S172" s="7">
        <v>358.899</v>
      </c>
      <c r="T172" s="8">
        <v>10390369</v>
      </c>
      <c r="U172" s="111">
        <v>12408605</v>
      </c>
      <c r="V172" s="11">
        <v>0</v>
      </c>
      <c r="W172" s="138">
        <v>38.932182213541573</v>
      </c>
      <c r="X172" s="99">
        <v>78</v>
      </c>
      <c r="Y172" s="100">
        <v>46</v>
      </c>
      <c r="Z172" s="104">
        <v>62</v>
      </c>
    </row>
    <row r="173" spans="1:26" hidden="1" x14ac:dyDescent="0.2">
      <c r="A173" s="84" t="s">
        <v>68</v>
      </c>
      <c r="B173" s="40">
        <v>36999</v>
      </c>
      <c r="C173" s="8">
        <v>4157.1139999999996</v>
      </c>
      <c r="D173" s="7">
        <v>3114.8850000000002</v>
      </c>
      <c r="E173" s="13">
        <v>7271.9989999999998</v>
      </c>
      <c r="F173" s="97">
        <v>767.80300000000011</v>
      </c>
      <c r="G173" s="123"/>
      <c r="H173" s="123"/>
      <c r="I173" s="7">
        <v>277.61799999999999</v>
      </c>
      <c r="J173" s="7">
        <v>497.923</v>
      </c>
      <c r="K173" s="7">
        <v>2578.049</v>
      </c>
      <c r="L173" s="7">
        <v>892.68</v>
      </c>
      <c r="M173" s="7">
        <v>1186.819</v>
      </c>
      <c r="N173" s="7">
        <v>763.94100000000003</v>
      </c>
      <c r="O173" s="7">
        <v>-43</v>
      </c>
      <c r="P173" s="13">
        <v>6921.8329999999996</v>
      </c>
      <c r="Q173" s="12">
        <v>335.11799999999999</v>
      </c>
      <c r="R173" s="7">
        <v>15.048</v>
      </c>
      <c r="S173" s="7">
        <v>350.166</v>
      </c>
      <c r="T173" s="8">
        <v>10725487</v>
      </c>
      <c r="U173" s="111">
        <v>12423653</v>
      </c>
      <c r="V173" s="11">
        <v>0</v>
      </c>
      <c r="W173" s="138">
        <v>52.118277639975823</v>
      </c>
      <c r="X173" s="99">
        <v>79</v>
      </c>
      <c r="Y173" s="100">
        <v>55</v>
      </c>
      <c r="Z173" s="104">
        <v>67</v>
      </c>
    </row>
    <row r="174" spans="1:26" hidden="1" x14ac:dyDescent="0.2">
      <c r="A174" s="84" t="s">
        <v>69</v>
      </c>
      <c r="B174" s="40">
        <v>37000</v>
      </c>
      <c r="C174" s="8">
        <v>4215.134</v>
      </c>
      <c r="D174" s="7">
        <v>3102.9389999999999</v>
      </c>
      <c r="E174" s="13">
        <v>7318.0730000000003</v>
      </c>
      <c r="F174" s="97">
        <v>791.35100000000079</v>
      </c>
      <c r="G174" s="123"/>
      <c r="H174" s="123"/>
      <c r="I174" s="7">
        <v>301.221</v>
      </c>
      <c r="J174" s="7">
        <v>481.21899999999999</v>
      </c>
      <c r="K174" s="7">
        <v>2534.991</v>
      </c>
      <c r="L174" s="7">
        <v>910.00099999999998</v>
      </c>
      <c r="M174" s="7">
        <v>1179.5719999999999</v>
      </c>
      <c r="N174" s="7">
        <v>777.17200000000003</v>
      </c>
      <c r="O174" s="7">
        <v>-64</v>
      </c>
      <c r="P174" s="13">
        <v>6911.527</v>
      </c>
      <c r="Q174" s="12">
        <v>289.05399999999997</v>
      </c>
      <c r="R174" s="7">
        <v>117.492</v>
      </c>
      <c r="S174" s="7">
        <v>406.54599999999999</v>
      </c>
      <c r="T174" s="8">
        <v>11014541</v>
      </c>
      <c r="U174" s="111">
        <v>12541145</v>
      </c>
      <c r="V174" s="11">
        <v>0</v>
      </c>
      <c r="W174" s="138">
        <v>61.644509017239379</v>
      </c>
      <c r="X174" s="99">
        <v>66</v>
      </c>
      <c r="Y174" s="100">
        <v>47</v>
      </c>
      <c r="Z174" s="104">
        <v>56.5</v>
      </c>
    </row>
    <row r="175" spans="1:26" hidden="1" x14ac:dyDescent="0.2">
      <c r="A175" s="84" t="s">
        <v>70</v>
      </c>
      <c r="B175" s="40">
        <v>37001</v>
      </c>
      <c r="C175" s="8">
        <v>4292.1260000000002</v>
      </c>
      <c r="D175" s="7">
        <v>3132.4470000000001</v>
      </c>
      <c r="E175" s="13">
        <v>7424.5730000000003</v>
      </c>
      <c r="F175" s="97">
        <v>987.42100000000073</v>
      </c>
      <c r="G175" s="123"/>
      <c r="H175" s="123"/>
      <c r="I175" s="7">
        <v>428.38200000000001</v>
      </c>
      <c r="J175" s="7">
        <v>513.95299999999997</v>
      </c>
      <c r="K175" s="7">
        <v>2572.547</v>
      </c>
      <c r="L175" s="7">
        <v>870.74900000000002</v>
      </c>
      <c r="M175" s="7">
        <v>1179.8150000000001</v>
      </c>
      <c r="N175" s="7">
        <v>775.101</v>
      </c>
      <c r="O175" s="7">
        <v>-60</v>
      </c>
      <c r="P175" s="13">
        <v>7267.9680000000008</v>
      </c>
      <c r="Q175" s="12">
        <v>116.075</v>
      </c>
      <c r="R175" s="7">
        <v>40.53</v>
      </c>
      <c r="S175" s="7">
        <v>156.60499999999999</v>
      </c>
      <c r="T175" s="8">
        <v>11130616</v>
      </c>
      <c r="U175" s="111">
        <v>12581675</v>
      </c>
      <c r="V175" s="11">
        <v>-4.5474735088646412E-13</v>
      </c>
      <c r="W175" s="138">
        <v>59.479021268414094</v>
      </c>
      <c r="X175" s="99">
        <v>59</v>
      </c>
      <c r="Y175" s="100">
        <v>37</v>
      </c>
      <c r="Z175" s="104">
        <v>48</v>
      </c>
    </row>
    <row r="176" spans="1:26" hidden="1" x14ac:dyDescent="0.2">
      <c r="A176" s="84" t="s">
        <v>71</v>
      </c>
      <c r="B176" s="40">
        <v>37002</v>
      </c>
      <c r="C176" s="8">
        <v>4147.2309999999998</v>
      </c>
      <c r="D176" s="7">
        <v>3156.098</v>
      </c>
      <c r="E176" s="13">
        <v>7303.3289999999997</v>
      </c>
      <c r="F176" s="97">
        <v>871.6629999999991</v>
      </c>
      <c r="G176" s="123"/>
      <c r="H176" s="123"/>
      <c r="I176" s="7">
        <v>440.38200000000001</v>
      </c>
      <c r="J176" s="7">
        <v>539.88800000000003</v>
      </c>
      <c r="K176" s="7">
        <v>2566.944</v>
      </c>
      <c r="L176" s="7">
        <v>884.30899999999997</v>
      </c>
      <c r="M176" s="7">
        <v>1181.5139999999999</v>
      </c>
      <c r="N176" s="7">
        <v>772.55499999999995</v>
      </c>
      <c r="O176" s="7">
        <v>-91</v>
      </c>
      <c r="P176" s="13">
        <v>7166.2549999999992</v>
      </c>
      <c r="Q176" s="12">
        <v>201.19</v>
      </c>
      <c r="R176" s="7">
        <v>-64.116</v>
      </c>
      <c r="S176" s="7">
        <v>137.07400000000001</v>
      </c>
      <c r="T176" s="8">
        <v>11331806</v>
      </c>
      <c r="U176" s="111">
        <v>12517559</v>
      </c>
      <c r="V176" s="11">
        <v>5.1159076974727213E-13</v>
      </c>
      <c r="W176" s="138">
        <v>48.830081922487395</v>
      </c>
      <c r="X176" s="99">
        <v>52</v>
      </c>
      <c r="Y176" s="100">
        <v>40</v>
      </c>
      <c r="Z176" s="104">
        <v>46</v>
      </c>
    </row>
    <row r="177" spans="1:26" hidden="1" x14ac:dyDescent="0.2">
      <c r="A177" s="84" t="s">
        <v>72</v>
      </c>
      <c r="B177" s="40">
        <v>37003</v>
      </c>
      <c r="C177" s="8">
        <v>4090.37</v>
      </c>
      <c r="D177" s="7">
        <v>3128.7750000000001</v>
      </c>
      <c r="E177" s="13">
        <v>7219.1450000000004</v>
      </c>
      <c r="F177" s="97">
        <v>1201.9889999999998</v>
      </c>
      <c r="G177" s="123"/>
      <c r="H177" s="123"/>
      <c r="I177" s="7">
        <v>396.28800000000001</v>
      </c>
      <c r="J177" s="7">
        <v>514.67100000000005</v>
      </c>
      <c r="K177" s="7">
        <v>2537.7649999999999</v>
      </c>
      <c r="L177" s="7">
        <v>876.91300000000001</v>
      </c>
      <c r="M177" s="7">
        <v>1183.4390000000001</v>
      </c>
      <c r="N177" s="7">
        <v>773.13199999999995</v>
      </c>
      <c r="O177" s="7">
        <v>-92</v>
      </c>
      <c r="P177" s="13">
        <v>7392.1970000000001</v>
      </c>
      <c r="Q177" s="12">
        <v>145.57599999999999</v>
      </c>
      <c r="R177" s="7">
        <v>-318.62799999999999</v>
      </c>
      <c r="S177" s="7">
        <v>-173.05199999999999</v>
      </c>
      <c r="T177" s="8">
        <v>11477382</v>
      </c>
      <c r="U177" s="111">
        <v>12198931</v>
      </c>
      <c r="V177" s="11">
        <v>3.1263880373444408E-13</v>
      </c>
      <c r="W177" s="138">
        <v>40.442245773971884</v>
      </c>
      <c r="X177" s="99">
        <v>56</v>
      </c>
      <c r="Y177" s="100">
        <v>39</v>
      </c>
      <c r="Z177" s="104">
        <v>47.5</v>
      </c>
    </row>
    <row r="178" spans="1:26" hidden="1" x14ac:dyDescent="0.2">
      <c r="A178" s="84" t="s">
        <v>73</v>
      </c>
      <c r="B178" s="40">
        <v>37004</v>
      </c>
      <c r="C178" s="8">
        <v>4082.8270000000002</v>
      </c>
      <c r="D178" s="7">
        <v>3123.0340000000001</v>
      </c>
      <c r="E178" s="13">
        <v>7205.8610000000008</v>
      </c>
      <c r="F178" s="97">
        <v>826.78499999999997</v>
      </c>
      <c r="G178" s="123"/>
      <c r="H178" s="123"/>
      <c r="I178" s="7">
        <v>380.38799999999998</v>
      </c>
      <c r="J178" s="7">
        <v>537.56600000000003</v>
      </c>
      <c r="K178" s="7">
        <v>2539.6280000000002</v>
      </c>
      <c r="L178" s="7">
        <v>868.84100000000001</v>
      </c>
      <c r="M178" s="7">
        <v>1180.4169999999999</v>
      </c>
      <c r="N178" s="7">
        <v>773.35400000000004</v>
      </c>
      <c r="O178" s="7">
        <v>-87</v>
      </c>
      <c r="P178" s="13">
        <v>7019.9790000000003</v>
      </c>
      <c r="Q178" s="12">
        <v>202.702</v>
      </c>
      <c r="R178" s="7">
        <v>-16.82</v>
      </c>
      <c r="S178" s="7">
        <v>185.88200000000001</v>
      </c>
      <c r="T178" s="8">
        <v>11680084</v>
      </c>
      <c r="U178" s="111">
        <v>12182111</v>
      </c>
      <c r="V178" s="11">
        <v>5.1159076974727213E-13</v>
      </c>
      <c r="W178" s="138">
        <v>33.87954637023887</v>
      </c>
      <c r="X178" s="99">
        <v>61</v>
      </c>
      <c r="Y178" s="100">
        <v>41</v>
      </c>
      <c r="Z178" s="104">
        <v>51</v>
      </c>
    </row>
    <row r="179" spans="1:26" hidden="1" x14ac:dyDescent="0.2">
      <c r="A179" s="84" t="s">
        <v>74</v>
      </c>
      <c r="B179" s="40">
        <v>37005</v>
      </c>
      <c r="C179" s="8">
        <v>3710.0949999999998</v>
      </c>
      <c r="D179" s="7">
        <v>3102.9270000000001</v>
      </c>
      <c r="E179" s="13">
        <v>6813.0219999999999</v>
      </c>
      <c r="F179" s="97">
        <v>746.57899999999995</v>
      </c>
      <c r="G179" s="123"/>
      <c r="H179" s="123"/>
      <c r="I179" s="7">
        <v>313.61900000000003</v>
      </c>
      <c r="J179" s="7">
        <v>381.72</v>
      </c>
      <c r="K179" s="7">
        <v>2573.8910000000001</v>
      </c>
      <c r="L179" s="7">
        <v>851.471</v>
      </c>
      <c r="M179" s="7">
        <v>1109.172</v>
      </c>
      <c r="N179" s="7">
        <v>712.024</v>
      </c>
      <c r="O179" s="7">
        <v>-53</v>
      </c>
      <c r="P179" s="13">
        <v>6635.4759999999997</v>
      </c>
      <c r="Q179" s="12">
        <v>149.79400000000001</v>
      </c>
      <c r="R179" s="7">
        <v>27.751999999999999</v>
      </c>
      <c r="S179" s="7">
        <v>177.54600000000002</v>
      </c>
      <c r="T179" s="8">
        <v>11829878</v>
      </c>
      <c r="U179" s="111">
        <v>12209863</v>
      </c>
      <c r="V179" s="11">
        <v>2.5579538487363607E-13</v>
      </c>
      <c r="W179" s="138">
        <v>44.731547329957429</v>
      </c>
      <c r="X179" s="99">
        <v>65</v>
      </c>
      <c r="Y179" s="100">
        <v>42</v>
      </c>
      <c r="Z179" s="104">
        <v>53.5</v>
      </c>
    </row>
    <row r="180" spans="1:26" hidden="1" x14ac:dyDescent="0.2">
      <c r="A180" s="84" t="s">
        <v>68</v>
      </c>
      <c r="B180" s="40">
        <v>37006</v>
      </c>
      <c r="C180" s="8">
        <v>3760.4870000000001</v>
      </c>
      <c r="D180" s="7">
        <v>3129.5050000000001</v>
      </c>
      <c r="E180" s="13">
        <v>6889.9920000000002</v>
      </c>
      <c r="F180" s="97">
        <v>607.30099999999879</v>
      </c>
      <c r="G180" s="123"/>
      <c r="H180" s="123"/>
      <c r="I180" s="7">
        <v>297.87599999999998</v>
      </c>
      <c r="J180" s="7">
        <v>445.76600000000002</v>
      </c>
      <c r="K180" s="7">
        <v>2605.6550000000002</v>
      </c>
      <c r="L180" s="7">
        <v>886.05</v>
      </c>
      <c r="M180" s="7">
        <v>1175.9169999999999</v>
      </c>
      <c r="N180" s="7">
        <v>716.56399999999996</v>
      </c>
      <c r="O180" s="7">
        <v>-55</v>
      </c>
      <c r="P180" s="13">
        <v>6680.1289999999999</v>
      </c>
      <c r="Q180" s="12">
        <v>197.70500000000001</v>
      </c>
      <c r="R180" s="7">
        <v>12.157999999999999</v>
      </c>
      <c r="S180" s="7">
        <v>209.863</v>
      </c>
      <c r="T180" s="8">
        <v>12027583</v>
      </c>
      <c r="U180" s="111">
        <v>12222021</v>
      </c>
      <c r="V180" s="11">
        <v>2.8421709430404007E-13</v>
      </c>
      <c r="W180" s="138">
        <v>51.353511214501992</v>
      </c>
      <c r="X180" s="99">
        <v>70</v>
      </c>
      <c r="Y180" s="100">
        <v>42</v>
      </c>
      <c r="Z180" s="104">
        <v>56</v>
      </c>
    </row>
    <row r="181" spans="1:26" hidden="1" x14ac:dyDescent="0.2">
      <c r="A181" s="84" t="s">
        <v>69</v>
      </c>
      <c r="B181" s="40">
        <v>37007</v>
      </c>
      <c r="C181" s="8">
        <v>4031.0990000000002</v>
      </c>
      <c r="D181" s="7">
        <v>3104.4380000000001</v>
      </c>
      <c r="E181" s="13">
        <v>7135.5370000000003</v>
      </c>
      <c r="F181" s="97">
        <v>771.20599999999956</v>
      </c>
      <c r="G181" s="123"/>
      <c r="H181" s="123"/>
      <c r="I181" s="7">
        <v>272.52800000000002</v>
      </c>
      <c r="J181" s="7">
        <v>490.88099999999997</v>
      </c>
      <c r="K181" s="7">
        <v>2653.8850000000002</v>
      </c>
      <c r="L181" s="7">
        <v>873.00300000000004</v>
      </c>
      <c r="M181" s="7">
        <v>1157.2059999999999</v>
      </c>
      <c r="N181" s="7">
        <v>652.65200000000004</v>
      </c>
      <c r="O181" s="7">
        <v>-71</v>
      </c>
      <c r="P181" s="13">
        <v>6800.3609999999999</v>
      </c>
      <c r="Q181" s="12">
        <v>296.85000000000002</v>
      </c>
      <c r="R181" s="7">
        <v>38.326000000000001</v>
      </c>
      <c r="S181" s="7">
        <v>335.17600000000004</v>
      </c>
      <c r="T181" s="8">
        <v>12324433</v>
      </c>
      <c r="U181" s="111">
        <v>12260347</v>
      </c>
      <c r="V181" s="11">
        <v>0</v>
      </c>
      <c r="W181" s="138">
        <v>56.775872354642061</v>
      </c>
      <c r="X181" s="99">
        <v>78</v>
      </c>
      <c r="Y181" s="100">
        <v>47</v>
      </c>
      <c r="Z181" s="104">
        <v>62.5</v>
      </c>
    </row>
    <row r="182" spans="1:26" hidden="1" x14ac:dyDescent="0.2">
      <c r="A182" s="84" t="s">
        <v>70</v>
      </c>
      <c r="B182" s="40">
        <v>37008</v>
      </c>
      <c r="C182" s="8">
        <v>4032.8530000000001</v>
      </c>
      <c r="D182" s="7">
        <v>3117.6309999999999</v>
      </c>
      <c r="E182" s="13">
        <v>7150.4840000000004</v>
      </c>
      <c r="F182" s="97">
        <v>608.27400000000011</v>
      </c>
      <c r="G182" s="123"/>
      <c r="H182" s="123"/>
      <c r="I182" s="7">
        <v>250.02600000000001</v>
      </c>
      <c r="J182" s="7">
        <v>526.92700000000002</v>
      </c>
      <c r="K182" s="7">
        <v>2692.3969999999999</v>
      </c>
      <c r="L182" s="7">
        <v>880.51700000000005</v>
      </c>
      <c r="M182" s="7">
        <v>1171.703</v>
      </c>
      <c r="N182" s="7">
        <v>667.30600000000004</v>
      </c>
      <c r="O182" s="7">
        <v>-75</v>
      </c>
      <c r="P182" s="13">
        <v>6722.15</v>
      </c>
      <c r="Q182" s="12">
        <v>340.995</v>
      </c>
      <c r="R182" s="7">
        <v>87.338999999999999</v>
      </c>
      <c r="S182" s="7">
        <v>428.334</v>
      </c>
      <c r="T182" s="8">
        <v>12665428</v>
      </c>
      <c r="U182" s="111">
        <v>12347686</v>
      </c>
      <c r="V182" s="11">
        <v>0</v>
      </c>
      <c r="W182" s="138">
        <v>59.857750436441783</v>
      </c>
      <c r="X182" s="99">
        <v>80</v>
      </c>
      <c r="Y182" s="100">
        <v>51</v>
      </c>
      <c r="Z182" s="104">
        <v>65.5</v>
      </c>
    </row>
    <row r="183" spans="1:26" hidden="1" x14ac:dyDescent="0.2">
      <c r="A183" s="84" t="s">
        <v>71</v>
      </c>
      <c r="B183" s="40">
        <v>37009</v>
      </c>
      <c r="C183" s="8">
        <v>4073.9479999999999</v>
      </c>
      <c r="D183" s="7">
        <v>3043.1320000000001</v>
      </c>
      <c r="E183" s="13">
        <v>7117.08</v>
      </c>
      <c r="F183" s="97">
        <v>671.58</v>
      </c>
      <c r="G183" s="123"/>
      <c r="H183" s="123"/>
      <c r="I183" s="7">
        <v>245.55699999999999</v>
      </c>
      <c r="J183" s="7">
        <v>509.47800000000001</v>
      </c>
      <c r="K183" s="7">
        <v>2602.2060000000001</v>
      </c>
      <c r="L183" s="7">
        <v>933.74099999999999</v>
      </c>
      <c r="M183" s="7">
        <v>1181.3230000000001</v>
      </c>
      <c r="N183" s="7">
        <v>669.86900000000003</v>
      </c>
      <c r="O183" s="7">
        <v>-117</v>
      </c>
      <c r="P183" s="13">
        <v>6696.7539999999999</v>
      </c>
      <c r="Q183" s="12">
        <v>363.71300000000002</v>
      </c>
      <c r="R183" s="7">
        <v>56.613</v>
      </c>
      <c r="S183" s="7">
        <v>420.32600000000002</v>
      </c>
      <c r="T183" s="8">
        <v>13029141</v>
      </c>
      <c r="U183" s="111">
        <v>12404299</v>
      </c>
      <c r="V183" s="11">
        <v>0</v>
      </c>
      <c r="W183" s="138">
        <v>61.116052943543778</v>
      </c>
      <c r="X183" s="99">
        <v>80</v>
      </c>
      <c r="Y183" s="100">
        <v>61</v>
      </c>
      <c r="Z183" s="104">
        <v>70.5</v>
      </c>
    </row>
    <row r="184" spans="1:26" hidden="1" x14ac:dyDescent="0.2">
      <c r="A184" s="84" t="s">
        <v>72</v>
      </c>
      <c r="B184" s="40">
        <v>37010</v>
      </c>
      <c r="C184" s="8">
        <v>4187.4110000000001</v>
      </c>
      <c r="D184" s="7">
        <v>3204.7660000000001</v>
      </c>
      <c r="E184" s="13">
        <v>7392.1769999999997</v>
      </c>
      <c r="F184" s="97">
        <v>796.94699999999943</v>
      </c>
      <c r="G184" s="123"/>
      <c r="H184" s="123"/>
      <c r="I184" s="7">
        <v>260.97199999999998</v>
      </c>
      <c r="J184" s="7">
        <v>526.05899999999997</v>
      </c>
      <c r="K184" s="7">
        <v>2726.4780000000001</v>
      </c>
      <c r="L184" s="7">
        <v>893.69200000000001</v>
      </c>
      <c r="M184" s="7">
        <v>1181.3430000000001</v>
      </c>
      <c r="N184" s="7">
        <v>805.49699999999996</v>
      </c>
      <c r="O184" s="7">
        <v>-109</v>
      </c>
      <c r="P184" s="13">
        <v>7081.9879999999994</v>
      </c>
      <c r="Q184" s="12">
        <v>250.77600000000001</v>
      </c>
      <c r="R184" s="7">
        <v>59.412999999999997</v>
      </c>
      <c r="S184" s="7">
        <v>310.18900000000002</v>
      </c>
      <c r="T184" s="8">
        <v>13279917</v>
      </c>
      <c r="U184" s="111">
        <v>12463712</v>
      </c>
      <c r="V184" s="11">
        <v>0</v>
      </c>
      <c r="W184" s="138">
        <v>62.548542625058111</v>
      </c>
      <c r="X184" s="99">
        <v>64</v>
      </c>
      <c r="Y184" s="100">
        <v>50</v>
      </c>
      <c r="Z184" s="104">
        <v>57</v>
      </c>
    </row>
    <row r="185" spans="1:26" ht="10.8" hidden="1" thickBot="1" x14ac:dyDescent="0.25">
      <c r="A185" s="94" t="s">
        <v>73</v>
      </c>
      <c r="B185" s="41">
        <v>37011</v>
      </c>
      <c r="C185" s="42">
        <v>4173.5609999999997</v>
      </c>
      <c r="D185" s="43">
        <v>3199.4029999999998</v>
      </c>
      <c r="E185" s="46">
        <v>7372.9639999999999</v>
      </c>
      <c r="F185" s="98">
        <v>823.63400000000001</v>
      </c>
      <c r="G185" s="124"/>
      <c r="H185" s="124"/>
      <c r="I185" s="43">
        <v>272.65899999999999</v>
      </c>
      <c r="J185" s="43">
        <v>523.26499999999999</v>
      </c>
      <c r="K185" s="43">
        <v>2731.8069999999998</v>
      </c>
      <c r="L185" s="43">
        <v>884.28800000000001</v>
      </c>
      <c r="M185" s="43">
        <v>1174.7929999999999</v>
      </c>
      <c r="N185" s="43">
        <v>811.03099999999995</v>
      </c>
      <c r="O185" s="43">
        <v>-107</v>
      </c>
      <c r="P185" s="46">
        <v>7114.4769999999999</v>
      </c>
      <c r="Q185" s="45">
        <v>252.62100000000001</v>
      </c>
      <c r="R185" s="43">
        <v>5.8659999999999997</v>
      </c>
      <c r="S185" s="43">
        <v>258.48700000000002</v>
      </c>
      <c r="T185" s="42">
        <v>13532538</v>
      </c>
      <c r="U185" s="118">
        <v>12469578</v>
      </c>
      <c r="V185" s="47">
        <v>0</v>
      </c>
      <c r="W185" s="139">
        <v>61.686401964447185</v>
      </c>
      <c r="X185" s="101">
        <v>78</v>
      </c>
      <c r="Y185" s="102">
        <v>45</v>
      </c>
      <c r="Z185" s="105">
        <v>61.5</v>
      </c>
    </row>
    <row r="186" spans="1:26" hidden="1" x14ac:dyDescent="0.2">
      <c r="A186" s="84" t="s">
        <v>74</v>
      </c>
      <c r="B186" s="40">
        <v>37012</v>
      </c>
      <c r="C186" s="8">
        <v>4071.9119999999998</v>
      </c>
      <c r="D186" s="7">
        <v>2601.5309999999999</v>
      </c>
      <c r="E186" s="13">
        <v>6673.4429999999993</v>
      </c>
      <c r="F186" s="97">
        <v>464.86200000000002</v>
      </c>
      <c r="G186" s="123"/>
      <c r="H186" s="123"/>
      <c r="I186" s="7">
        <v>304.91000000000003</v>
      </c>
      <c r="J186" s="7">
        <v>447.55</v>
      </c>
      <c r="K186" s="7">
        <v>2473.1179999999999</v>
      </c>
      <c r="L186" s="7">
        <v>681.65700000000004</v>
      </c>
      <c r="M186" s="7">
        <v>1096.2190000000001</v>
      </c>
      <c r="N186" s="7">
        <v>797.721</v>
      </c>
      <c r="O186" s="7">
        <v>-81</v>
      </c>
      <c r="P186" s="13">
        <v>6185.0369999999994</v>
      </c>
      <c r="Q186" s="12">
        <v>462.66500000000002</v>
      </c>
      <c r="R186" s="7">
        <v>25.741</v>
      </c>
      <c r="S186" s="7">
        <v>488.40600000000001</v>
      </c>
      <c r="T186" s="8">
        <v>13995203</v>
      </c>
      <c r="U186" s="111">
        <v>12495319</v>
      </c>
      <c r="V186" s="11">
        <v>0</v>
      </c>
      <c r="W186" s="138">
        <v>65.327445370090331</v>
      </c>
      <c r="X186" s="99">
        <v>69</v>
      </c>
      <c r="Y186" s="100">
        <v>45</v>
      </c>
      <c r="Z186" s="104">
        <v>57</v>
      </c>
    </row>
    <row r="187" spans="1:26" hidden="1" x14ac:dyDescent="0.2">
      <c r="A187" s="84" t="s">
        <v>68</v>
      </c>
      <c r="B187" s="40">
        <v>37013</v>
      </c>
      <c r="C187" s="8">
        <v>3995.482</v>
      </c>
      <c r="D187" s="7">
        <v>2636.4839999999999</v>
      </c>
      <c r="E187" s="13">
        <v>6631.9660000000003</v>
      </c>
      <c r="F187" s="97">
        <v>782.36100000000079</v>
      </c>
      <c r="G187" s="123"/>
      <c r="H187" s="123"/>
      <c r="I187" s="7">
        <v>418.08199999999999</v>
      </c>
      <c r="J187" s="7">
        <v>492.24400000000003</v>
      </c>
      <c r="K187" s="7">
        <v>2442.0250000000001</v>
      </c>
      <c r="L187" s="7">
        <v>696.14800000000002</v>
      </c>
      <c r="M187" s="7">
        <v>1126.586</v>
      </c>
      <c r="N187" s="7">
        <v>700.00199999999995</v>
      </c>
      <c r="O187" s="7">
        <v>-96</v>
      </c>
      <c r="P187" s="13">
        <v>6561.4480000000003</v>
      </c>
      <c r="Q187" s="12">
        <v>207.91800000000001</v>
      </c>
      <c r="R187" s="7">
        <v>-137.4</v>
      </c>
      <c r="S187" s="7">
        <v>70.518000000000001</v>
      </c>
      <c r="T187" s="8">
        <v>14203121</v>
      </c>
      <c r="U187" s="111">
        <v>12357919</v>
      </c>
      <c r="V187" s="11">
        <v>0</v>
      </c>
      <c r="W187" s="138">
        <v>57.108716606595152</v>
      </c>
      <c r="X187" s="99">
        <v>56</v>
      </c>
      <c r="Y187" s="100">
        <v>33</v>
      </c>
      <c r="Z187" s="104">
        <v>44.5</v>
      </c>
    </row>
    <row r="188" spans="1:26" hidden="1" x14ac:dyDescent="0.2">
      <c r="A188" s="84" t="s">
        <v>69</v>
      </c>
      <c r="B188" s="40">
        <v>37014</v>
      </c>
      <c r="C188" s="8">
        <v>3909.4650000000001</v>
      </c>
      <c r="D188" s="7">
        <v>2965.6970000000001</v>
      </c>
      <c r="E188" s="13">
        <v>6875.1620000000003</v>
      </c>
      <c r="F188" s="97">
        <v>1103.9390000000003</v>
      </c>
      <c r="G188" s="123"/>
      <c r="H188" s="123"/>
      <c r="I188" s="7">
        <v>448.71600000000001</v>
      </c>
      <c r="J188" s="7">
        <v>499.49900000000002</v>
      </c>
      <c r="K188" s="7">
        <v>2551.87</v>
      </c>
      <c r="L188" s="7">
        <v>842.86599999999999</v>
      </c>
      <c r="M188" s="7">
        <v>1077.867</v>
      </c>
      <c r="N188" s="7">
        <v>684.64599999999996</v>
      </c>
      <c r="O188" s="7">
        <v>-77</v>
      </c>
      <c r="P188" s="13">
        <v>7132.4030000000002</v>
      </c>
      <c r="Q188" s="12">
        <v>77.616</v>
      </c>
      <c r="R188" s="7">
        <v>-334.85700000000003</v>
      </c>
      <c r="S188" s="7">
        <v>-257.24100000000004</v>
      </c>
      <c r="T188" s="8">
        <v>14280737</v>
      </c>
      <c r="U188" s="111">
        <v>12023062</v>
      </c>
      <c r="V188" s="11">
        <v>0</v>
      </c>
      <c r="W188" s="138">
        <v>34.860040695042692</v>
      </c>
      <c r="X188" s="99">
        <v>57</v>
      </c>
      <c r="Y188" s="100">
        <v>42</v>
      </c>
      <c r="Z188" s="104">
        <v>49.5</v>
      </c>
    </row>
    <row r="189" spans="1:26" hidden="1" x14ac:dyDescent="0.2">
      <c r="A189" s="84" t="s">
        <v>70</v>
      </c>
      <c r="B189" s="40">
        <v>37015</v>
      </c>
      <c r="C189" s="8">
        <v>4042.3220000000001</v>
      </c>
      <c r="D189" s="7">
        <v>3175.5329999999999</v>
      </c>
      <c r="E189" s="13">
        <v>7217.8549999999996</v>
      </c>
      <c r="F189" s="97">
        <v>1004.9269999999992</v>
      </c>
      <c r="G189" s="123"/>
      <c r="H189" s="123"/>
      <c r="I189" s="7">
        <v>351.81</v>
      </c>
      <c r="J189" s="7">
        <v>525.90499999999997</v>
      </c>
      <c r="K189" s="7">
        <v>2752.7310000000002</v>
      </c>
      <c r="L189" s="7">
        <v>849.31799999999998</v>
      </c>
      <c r="M189" s="7">
        <v>1094.864</v>
      </c>
      <c r="N189" s="7">
        <v>749.65499999999997</v>
      </c>
      <c r="O189" s="7">
        <v>-75</v>
      </c>
      <c r="P189" s="13">
        <v>7254.21</v>
      </c>
      <c r="Q189" s="12">
        <v>263.947</v>
      </c>
      <c r="R189" s="7">
        <v>-300.30200000000002</v>
      </c>
      <c r="S189" s="7">
        <v>-36.354999999999997</v>
      </c>
      <c r="T189" s="8">
        <v>14544684</v>
      </c>
      <c r="U189" s="111">
        <v>11722760</v>
      </c>
      <c r="V189" s="11">
        <v>4.5474735088646412E-13</v>
      </c>
      <c r="W189" s="138">
        <v>35.363076083967009</v>
      </c>
      <c r="X189" s="99">
        <v>62</v>
      </c>
      <c r="Y189" s="100">
        <v>36</v>
      </c>
      <c r="Z189" s="104">
        <v>49</v>
      </c>
    </row>
    <row r="190" spans="1:26" hidden="1" x14ac:dyDescent="0.2">
      <c r="A190" s="84" t="s">
        <v>71</v>
      </c>
      <c r="B190" s="40">
        <v>37016</v>
      </c>
      <c r="C190" s="8">
        <v>3960.5529999999999</v>
      </c>
      <c r="D190" s="7">
        <v>2937.8429999999998</v>
      </c>
      <c r="E190" s="13">
        <v>6898.3959999999997</v>
      </c>
      <c r="F190" s="97">
        <v>929.88699999999915</v>
      </c>
      <c r="G190" s="123"/>
      <c r="H190" s="123"/>
      <c r="I190" s="7">
        <v>304.27600000000001</v>
      </c>
      <c r="J190" s="7">
        <v>535.05200000000002</v>
      </c>
      <c r="K190" s="7">
        <v>2433.3719999999998</v>
      </c>
      <c r="L190" s="7">
        <v>853.06</v>
      </c>
      <c r="M190" s="7">
        <v>1151.586</v>
      </c>
      <c r="N190" s="7">
        <v>724.822</v>
      </c>
      <c r="O190" s="7">
        <v>-91</v>
      </c>
      <c r="P190" s="13">
        <v>6841.0549999999994</v>
      </c>
      <c r="Q190" s="12">
        <v>288.37900000000002</v>
      </c>
      <c r="R190" s="7">
        <v>-231.03800000000001</v>
      </c>
      <c r="S190" s="7">
        <v>57.341000000000008</v>
      </c>
      <c r="T190" s="8">
        <v>14833063</v>
      </c>
      <c r="U190" s="111">
        <v>11491722</v>
      </c>
      <c r="V190" s="11">
        <v>3.4106051316484809E-13</v>
      </c>
      <c r="W190" s="138">
        <v>37.992342013191021</v>
      </c>
      <c r="X190" s="99">
        <v>67</v>
      </c>
      <c r="Y190" s="100">
        <v>39</v>
      </c>
      <c r="Z190" s="104">
        <v>53</v>
      </c>
    </row>
    <row r="191" spans="1:26" hidden="1" x14ac:dyDescent="0.2">
      <c r="A191" s="84" t="s">
        <v>72</v>
      </c>
      <c r="B191" s="40">
        <v>37017</v>
      </c>
      <c r="C191" s="8">
        <v>4013.489</v>
      </c>
      <c r="D191" s="7">
        <v>3033.6019999999999</v>
      </c>
      <c r="E191" s="13">
        <v>7047.0910000000003</v>
      </c>
      <c r="F191" s="97">
        <v>756.17900000000088</v>
      </c>
      <c r="G191" s="123"/>
      <c r="H191" s="123"/>
      <c r="I191" s="7">
        <v>316.892</v>
      </c>
      <c r="J191" s="7">
        <v>523.57399999999996</v>
      </c>
      <c r="K191" s="7">
        <v>2540.0210000000002</v>
      </c>
      <c r="L191" s="7">
        <v>874.44100000000003</v>
      </c>
      <c r="M191" s="7">
        <v>1167.1869999999999</v>
      </c>
      <c r="N191" s="7">
        <v>753.49400000000003</v>
      </c>
      <c r="O191" s="7">
        <v>-94</v>
      </c>
      <c r="P191" s="13">
        <v>6837.7880000000005</v>
      </c>
      <c r="Q191" s="12">
        <v>203.095</v>
      </c>
      <c r="R191" s="7">
        <v>6.2080000000000002</v>
      </c>
      <c r="S191" s="7">
        <v>209.303</v>
      </c>
      <c r="T191" s="8">
        <v>15036158</v>
      </c>
      <c r="U191" s="111">
        <v>11497930</v>
      </c>
      <c r="V191" s="11">
        <v>0</v>
      </c>
      <c r="W191" s="138">
        <v>47.07122934413885</v>
      </c>
      <c r="X191" s="99">
        <v>64</v>
      </c>
      <c r="Y191" s="100">
        <v>40</v>
      </c>
      <c r="Z191" s="104">
        <v>52</v>
      </c>
    </row>
    <row r="192" spans="1:26" hidden="1" x14ac:dyDescent="0.2">
      <c r="A192" s="84" t="s">
        <v>73</v>
      </c>
      <c r="B192" s="40">
        <v>37018</v>
      </c>
      <c r="C192" s="8">
        <v>4021.2159999999999</v>
      </c>
      <c r="D192" s="7">
        <v>3041.4180000000001</v>
      </c>
      <c r="E192" s="13">
        <v>7062.634</v>
      </c>
      <c r="F192" s="97">
        <v>787.43500000000051</v>
      </c>
      <c r="G192" s="123"/>
      <c r="H192" s="123"/>
      <c r="I192" s="7">
        <v>313.77699999999999</v>
      </c>
      <c r="J192" s="7">
        <v>522.428</v>
      </c>
      <c r="K192" s="7">
        <v>2561.0410000000002</v>
      </c>
      <c r="L192" s="7">
        <v>859.31500000000005</v>
      </c>
      <c r="M192" s="7">
        <v>1089.1410000000001</v>
      </c>
      <c r="N192" s="7">
        <v>806.33100000000002</v>
      </c>
      <c r="O192" s="7">
        <v>-96</v>
      </c>
      <c r="P192" s="13">
        <v>6843.4679999999998</v>
      </c>
      <c r="Q192" s="12">
        <v>223.36600000000001</v>
      </c>
      <c r="R192" s="7">
        <v>-4.2</v>
      </c>
      <c r="S192" s="7">
        <v>219.16600000000003</v>
      </c>
      <c r="T192" s="8">
        <v>15259524</v>
      </c>
      <c r="U192" s="111">
        <v>11493730</v>
      </c>
      <c r="V192" s="11">
        <v>0</v>
      </c>
      <c r="W192" s="138">
        <v>50.313540726777568</v>
      </c>
      <c r="X192" s="99">
        <v>69</v>
      </c>
      <c r="Y192" s="100">
        <v>40</v>
      </c>
      <c r="Z192" s="104">
        <v>54.5</v>
      </c>
    </row>
    <row r="193" spans="1:26" hidden="1" x14ac:dyDescent="0.2">
      <c r="A193" s="84" t="s">
        <v>74</v>
      </c>
      <c r="B193" s="40">
        <v>37019</v>
      </c>
      <c r="C193" s="8">
        <v>4068.3649999999998</v>
      </c>
      <c r="D193" s="7">
        <v>2921.105</v>
      </c>
      <c r="E193" s="13">
        <v>6989.47</v>
      </c>
      <c r="F193" s="97">
        <v>638.37400000000025</v>
      </c>
      <c r="G193" s="123"/>
      <c r="H193" s="123"/>
      <c r="I193" s="7">
        <v>293.76799999999997</v>
      </c>
      <c r="J193" s="7">
        <v>507.73500000000001</v>
      </c>
      <c r="K193" s="7">
        <v>2674.7939999999999</v>
      </c>
      <c r="L193" s="7">
        <v>723.67200000000003</v>
      </c>
      <c r="M193" s="7">
        <v>1079.2360000000001</v>
      </c>
      <c r="N193" s="7">
        <v>820.34400000000005</v>
      </c>
      <c r="O193" s="7">
        <v>-108</v>
      </c>
      <c r="P193" s="13">
        <v>6629.9229999999989</v>
      </c>
      <c r="Q193" s="12">
        <v>302.18</v>
      </c>
      <c r="R193" s="7">
        <v>57.366999999999997</v>
      </c>
      <c r="S193" s="7">
        <v>359.54700000000003</v>
      </c>
      <c r="T193" s="8">
        <v>15561704</v>
      </c>
      <c r="U193" s="111">
        <v>11551097</v>
      </c>
      <c r="V193" s="11">
        <v>4.5474735088646412E-13</v>
      </c>
      <c r="W193" s="138">
        <v>54.028108036224737</v>
      </c>
      <c r="X193" s="99">
        <v>79</v>
      </c>
      <c r="Y193" s="100">
        <v>44</v>
      </c>
      <c r="Z193" s="104">
        <v>61.5</v>
      </c>
    </row>
    <row r="194" spans="1:26" hidden="1" x14ac:dyDescent="0.2">
      <c r="A194" s="84" t="s">
        <v>68</v>
      </c>
      <c r="B194" s="40">
        <v>37020</v>
      </c>
      <c r="C194" s="8">
        <v>4106.5730000000003</v>
      </c>
      <c r="D194" s="7">
        <v>2969.1460000000002</v>
      </c>
      <c r="E194" s="13">
        <v>7075.719000000001</v>
      </c>
      <c r="F194" s="97">
        <v>391.75900000000058</v>
      </c>
      <c r="G194" s="123"/>
      <c r="H194" s="123"/>
      <c r="I194" s="7">
        <v>282.74700000000001</v>
      </c>
      <c r="J194" s="7">
        <v>539.07399999999996</v>
      </c>
      <c r="K194" s="7">
        <v>2702.6480000000001</v>
      </c>
      <c r="L194" s="7">
        <v>632.24800000000005</v>
      </c>
      <c r="M194" s="7">
        <v>1126.5530000000001</v>
      </c>
      <c r="N194" s="7">
        <v>820.428</v>
      </c>
      <c r="O194" s="7">
        <v>100</v>
      </c>
      <c r="P194" s="13">
        <v>6595.4570000000012</v>
      </c>
      <c r="Q194" s="12">
        <v>349.11200000000002</v>
      </c>
      <c r="R194" s="7">
        <v>131.15</v>
      </c>
      <c r="S194" s="7">
        <v>480.26200000000006</v>
      </c>
      <c r="T194" s="8">
        <v>15910816</v>
      </c>
      <c r="U194" s="111">
        <v>11682247</v>
      </c>
      <c r="V194" s="11">
        <v>0</v>
      </c>
      <c r="W194" s="138">
        <v>61.414634685037726</v>
      </c>
      <c r="X194" s="99">
        <v>83</v>
      </c>
      <c r="Y194" s="100">
        <v>54</v>
      </c>
      <c r="Z194" s="104">
        <v>68.5</v>
      </c>
    </row>
    <row r="195" spans="1:26" hidden="1" x14ac:dyDescent="0.2">
      <c r="A195" s="84" t="s">
        <v>69</v>
      </c>
      <c r="B195" s="40">
        <v>37021</v>
      </c>
      <c r="C195" s="8">
        <v>4063.9349999999999</v>
      </c>
      <c r="D195" s="7">
        <v>2990.2939999999999</v>
      </c>
      <c r="E195" s="13">
        <v>7054.2289999999994</v>
      </c>
      <c r="F195" s="97">
        <v>518.90799999999945</v>
      </c>
      <c r="G195" s="123"/>
      <c r="H195" s="123"/>
      <c r="I195" s="7">
        <v>253.91800000000001</v>
      </c>
      <c r="J195" s="7">
        <v>483.20100000000002</v>
      </c>
      <c r="K195" s="7">
        <v>2768.8870000000002</v>
      </c>
      <c r="L195" s="7">
        <v>623.60199999999998</v>
      </c>
      <c r="M195" s="7">
        <v>1111.7929999999999</v>
      </c>
      <c r="N195" s="7">
        <v>805.87099999999998</v>
      </c>
      <c r="O195" s="7">
        <v>100</v>
      </c>
      <c r="P195" s="13">
        <v>6666.18</v>
      </c>
      <c r="Q195" s="12">
        <v>329.07400000000001</v>
      </c>
      <c r="R195" s="7">
        <v>58.975000000000001</v>
      </c>
      <c r="S195" s="7">
        <v>388.04900000000004</v>
      </c>
      <c r="T195" s="8">
        <v>16239890</v>
      </c>
      <c r="U195" s="111">
        <v>11741222</v>
      </c>
      <c r="V195" s="11">
        <v>0</v>
      </c>
      <c r="W195" s="138">
        <v>63.592204820865334</v>
      </c>
      <c r="X195" s="99">
        <v>76</v>
      </c>
      <c r="Y195" s="100">
        <v>50</v>
      </c>
      <c r="Z195" s="104">
        <v>63</v>
      </c>
    </row>
    <row r="196" spans="1:26" hidden="1" x14ac:dyDescent="0.2">
      <c r="A196" s="84" t="s">
        <v>70</v>
      </c>
      <c r="B196" s="40">
        <v>37022</v>
      </c>
      <c r="C196" s="8">
        <v>4127.79</v>
      </c>
      <c r="D196" s="7">
        <v>3089.3359999999998</v>
      </c>
      <c r="E196" s="13">
        <v>7217.1260000000002</v>
      </c>
      <c r="F196" s="97">
        <v>540.94200000000001</v>
      </c>
      <c r="G196" s="123"/>
      <c r="H196" s="123"/>
      <c r="I196" s="7">
        <v>271.39100000000002</v>
      </c>
      <c r="J196" s="7">
        <v>483.09100000000001</v>
      </c>
      <c r="K196" s="7">
        <v>2807.0160000000001</v>
      </c>
      <c r="L196" s="7">
        <v>708.57399999999996</v>
      </c>
      <c r="M196" s="7">
        <v>1137.366</v>
      </c>
      <c r="N196" s="7">
        <v>810.47400000000005</v>
      </c>
      <c r="O196" s="7">
        <v>100</v>
      </c>
      <c r="P196" s="13">
        <v>6858.8540000000003</v>
      </c>
      <c r="Q196" s="12">
        <v>311.286</v>
      </c>
      <c r="R196" s="7">
        <v>46.985999999999997</v>
      </c>
      <c r="S196" s="7">
        <v>358.27199999999999</v>
      </c>
      <c r="T196" s="8">
        <v>16551176</v>
      </c>
      <c r="U196" s="111">
        <v>11788208</v>
      </c>
      <c r="V196" s="11">
        <v>0</v>
      </c>
      <c r="W196" s="138">
        <v>61.464352895581094</v>
      </c>
      <c r="X196" s="99">
        <v>84</v>
      </c>
      <c r="Y196" s="100">
        <v>44</v>
      </c>
      <c r="Z196" s="104">
        <v>64</v>
      </c>
    </row>
    <row r="197" spans="1:26" hidden="1" x14ac:dyDescent="0.2">
      <c r="A197" s="84" t="s">
        <v>71</v>
      </c>
      <c r="B197" s="40">
        <v>37023</v>
      </c>
      <c r="C197" s="8">
        <v>4082.991</v>
      </c>
      <c r="D197" s="7">
        <v>3114.3539999999998</v>
      </c>
      <c r="E197" s="13">
        <v>7197.3449999999993</v>
      </c>
      <c r="F197" s="97">
        <v>488.64399999999938</v>
      </c>
      <c r="G197" s="123"/>
      <c r="H197" s="123"/>
      <c r="I197" s="7">
        <v>251.80600000000001</v>
      </c>
      <c r="J197" s="7">
        <v>498.26499999999999</v>
      </c>
      <c r="K197" s="7">
        <v>2838.8760000000002</v>
      </c>
      <c r="L197" s="7">
        <v>693.89400000000001</v>
      </c>
      <c r="M197" s="7">
        <v>1179.578</v>
      </c>
      <c r="N197" s="7">
        <v>803.11199999999997</v>
      </c>
      <c r="O197" s="7">
        <v>96</v>
      </c>
      <c r="P197" s="13">
        <v>6850.1749999999993</v>
      </c>
      <c r="Q197" s="12">
        <v>299.858</v>
      </c>
      <c r="R197" s="7">
        <v>47.311999999999998</v>
      </c>
      <c r="S197" s="7">
        <v>347.17</v>
      </c>
      <c r="T197" s="8">
        <v>16851034</v>
      </c>
      <c r="U197" s="111">
        <v>11835520</v>
      </c>
      <c r="V197" s="11">
        <v>0</v>
      </c>
      <c r="W197" s="138">
        <v>60.128203217614555</v>
      </c>
      <c r="X197" s="99">
        <v>90</v>
      </c>
      <c r="Y197" s="100">
        <v>56</v>
      </c>
      <c r="Z197" s="104">
        <v>73</v>
      </c>
    </row>
    <row r="198" spans="1:26" hidden="1" x14ac:dyDescent="0.2">
      <c r="A198" s="84" t="s">
        <v>72</v>
      </c>
      <c r="B198" s="40">
        <v>37024</v>
      </c>
      <c r="C198" s="8">
        <v>4105.549</v>
      </c>
      <c r="D198" s="7">
        <v>3133.3690000000001</v>
      </c>
      <c r="E198" s="13">
        <v>7238.9179999999997</v>
      </c>
      <c r="F198" s="97">
        <v>547.39899999999989</v>
      </c>
      <c r="G198" s="123"/>
      <c r="H198" s="123"/>
      <c r="I198" s="7">
        <v>238.92599999999999</v>
      </c>
      <c r="J198" s="7">
        <v>483.60899999999998</v>
      </c>
      <c r="K198" s="7">
        <v>2743.7089999999998</v>
      </c>
      <c r="L198" s="7">
        <v>831.27</v>
      </c>
      <c r="M198" s="7">
        <v>1146.5920000000001</v>
      </c>
      <c r="N198" s="7">
        <v>803.95500000000004</v>
      </c>
      <c r="O198" s="7">
        <v>100</v>
      </c>
      <c r="P198" s="13">
        <v>6895.46</v>
      </c>
      <c r="Q198" s="12">
        <v>325.75200000000001</v>
      </c>
      <c r="R198" s="7">
        <v>17.706</v>
      </c>
      <c r="S198" s="7">
        <v>343.45800000000003</v>
      </c>
      <c r="T198" s="8">
        <v>17176786</v>
      </c>
      <c r="U198" s="111">
        <v>11853226</v>
      </c>
      <c r="V198" s="11">
        <v>5.1159076974727213E-13</v>
      </c>
      <c r="W198" s="138">
        <v>66.364921938008422</v>
      </c>
      <c r="X198" s="99">
        <v>79</v>
      </c>
      <c r="Y198" s="100">
        <v>60</v>
      </c>
      <c r="Z198" s="104">
        <v>69.5</v>
      </c>
    </row>
    <row r="199" spans="1:26" hidden="1" x14ac:dyDescent="0.2">
      <c r="A199" s="84" t="s">
        <v>73</v>
      </c>
      <c r="B199" s="40">
        <v>37025</v>
      </c>
      <c r="C199" s="8">
        <v>4067.5439999999999</v>
      </c>
      <c r="D199" s="7">
        <v>3119.328</v>
      </c>
      <c r="E199" s="13">
        <v>7186.8719999999994</v>
      </c>
      <c r="F199" s="97">
        <v>446.54699999999985</v>
      </c>
      <c r="G199" s="123"/>
      <c r="H199" s="123"/>
      <c r="I199" s="7">
        <v>252.85300000000001</v>
      </c>
      <c r="J199" s="7">
        <v>487.899</v>
      </c>
      <c r="K199" s="7">
        <v>2735.817</v>
      </c>
      <c r="L199" s="7">
        <v>817.77800000000002</v>
      </c>
      <c r="M199" s="7">
        <v>1137.3620000000001</v>
      </c>
      <c r="N199" s="7">
        <v>798.93600000000004</v>
      </c>
      <c r="O199" s="7">
        <v>100</v>
      </c>
      <c r="P199" s="13">
        <v>6777.1919999999991</v>
      </c>
      <c r="Q199" s="12">
        <v>280.041</v>
      </c>
      <c r="R199" s="7">
        <v>129.63900000000001</v>
      </c>
      <c r="S199" s="7">
        <v>409.68</v>
      </c>
      <c r="T199" s="8">
        <v>17456827</v>
      </c>
      <c r="U199" s="111">
        <v>11982865</v>
      </c>
      <c r="V199" s="11">
        <v>0</v>
      </c>
      <c r="W199" s="138">
        <v>67.747408957512704</v>
      </c>
      <c r="X199" s="99">
        <v>83</v>
      </c>
      <c r="Y199" s="100">
        <v>55</v>
      </c>
      <c r="Z199" s="104">
        <v>69</v>
      </c>
    </row>
    <row r="200" spans="1:26" hidden="1" x14ac:dyDescent="0.2">
      <c r="A200" s="84" t="s">
        <v>74</v>
      </c>
      <c r="B200" s="40">
        <v>37026</v>
      </c>
      <c r="C200" s="8">
        <v>4069.0250000000001</v>
      </c>
      <c r="D200" s="7">
        <v>3132.2089999999998</v>
      </c>
      <c r="E200" s="13">
        <v>7201.2340000000004</v>
      </c>
      <c r="F200" s="97">
        <v>428.06000000000074</v>
      </c>
      <c r="G200" s="123"/>
      <c r="H200" s="123"/>
      <c r="I200" s="7">
        <v>253.16800000000001</v>
      </c>
      <c r="J200" s="7">
        <v>464.29599999999999</v>
      </c>
      <c r="K200" s="7">
        <v>2674.29</v>
      </c>
      <c r="L200" s="7">
        <v>859.57799999999997</v>
      </c>
      <c r="M200" s="7">
        <v>1144.087</v>
      </c>
      <c r="N200" s="7">
        <v>800.78899999999999</v>
      </c>
      <c r="O200" s="7">
        <v>100</v>
      </c>
      <c r="P200" s="13">
        <v>6724.268</v>
      </c>
      <c r="Q200" s="12">
        <v>309.50099999999998</v>
      </c>
      <c r="R200" s="7">
        <v>167.465</v>
      </c>
      <c r="S200" s="7">
        <v>476.96600000000001</v>
      </c>
      <c r="T200" s="8">
        <v>17766328</v>
      </c>
      <c r="U200" s="111">
        <v>12150330</v>
      </c>
      <c r="V200" s="11">
        <v>0</v>
      </c>
      <c r="W200" s="138">
        <v>67.376077852518151</v>
      </c>
      <c r="X200" s="99">
        <v>83</v>
      </c>
      <c r="Y200" s="100">
        <v>62</v>
      </c>
      <c r="Z200" s="104">
        <v>72.5</v>
      </c>
    </row>
    <row r="201" spans="1:26" hidden="1" x14ac:dyDescent="0.2">
      <c r="A201" s="84" t="s">
        <v>68</v>
      </c>
      <c r="B201" s="40">
        <v>37027</v>
      </c>
      <c r="C201" s="8">
        <v>4005.8850000000002</v>
      </c>
      <c r="D201" s="7">
        <v>3165.386</v>
      </c>
      <c r="E201" s="13">
        <v>7171.2710000000006</v>
      </c>
      <c r="F201" s="97">
        <v>456.39800000000037</v>
      </c>
      <c r="G201" s="123"/>
      <c r="H201" s="123"/>
      <c r="I201" s="7">
        <v>270.35399999999998</v>
      </c>
      <c r="J201" s="7">
        <v>479.75799999999998</v>
      </c>
      <c r="K201" s="7">
        <v>2764.4989999999998</v>
      </c>
      <c r="L201" s="7">
        <v>834.971</v>
      </c>
      <c r="M201" s="7">
        <v>1167.107</v>
      </c>
      <c r="N201" s="7">
        <v>762.86599999999999</v>
      </c>
      <c r="O201" s="7">
        <v>100</v>
      </c>
      <c r="P201" s="13">
        <v>6835.9530000000004</v>
      </c>
      <c r="Q201" s="12">
        <v>271.78699999999998</v>
      </c>
      <c r="R201" s="7">
        <v>63.530999999999999</v>
      </c>
      <c r="S201" s="7">
        <v>335.31799999999998</v>
      </c>
      <c r="T201" s="8">
        <v>18038115</v>
      </c>
      <c r="U201" s="111">
        <v>12213861</v>
      </c>
      <c r="V201" s="11">
        <v>0</v>
      </c>
      <c r="W201" s="138">
        <v>69.401587813434247</v>
      </c>
      <c r="X201" s="99">
        <v>75</v>
      </c>
      <c r="Y201" s="100">
        <v>57</v>
      </c>
      <c r="Z201" s="104">
        <v>66</v>
      </c>
    </row>
    <row r="202" spans="1:26" hidden="1" x14ac:dyDescent="0.2">
      <c r="A202" s="84" t="s">
        <v>69</v>
      </c>
      <c r="B202" s="40">
        <v>37028</v>
      </c>
      <c r="C202" s="8">
        <v>4070.2919999999999</v>
      </c>
      <c r="D202" s="7">
        <v>3203.7190000000001</v>
      </c>
      <c r="E202" s="13">
        <v>7274.0110000000004</v>
      </c>
      <c r="F202" s="97">
        <v>577.73000000000093</v>
      </c>
      <c r="G202" s="123"/>
      <c r="H202" s="123"/>
      <c r="I202" s="7">
        <v>276.399</v>
      </c>
      <c r="J202" s="7">
        <v>474.62200000000001</v>
      </c>
      <c r="K202" s="7">
        <v>2771.5140000000001</v>
      </c>
      <c r="L202" s="7">
        <v>860.60500000000002</v>
      </c>
      <c r="M202" s="7">
        <v>1164.7180000000001</v>
      </c>
      <c r="N202" s="7">
        <v>749.91600000000005</v>
      </c>
      <c r="O202" s="7">
        <v>100</v>
      </c>
      <c r="P202" s="13">
        <v>6975.5040000000008</v>
      </c>
      <c r="Q202" s="12">
        <v>239.23599999999999</v>
      </c>
      <c r="R202" s="7">
        <v>59.271000000000001</v>
      </c>
      <c r="S202" s="7">
        <v>298.50700000000001</v>
      </c>
      <c r="T202" s="8">
        <v>18277351</v>
      </c>
      <c r="U202" s="111">
        <v>12273132</v>
      </c>
      <c r="V202" s="11">
        <v>0</v>
      </c>
      <c r="W202" s="138">
        <v>65.288136316303536</v>
      </c>
      <c r="X202" s="99">
        <v>75</v>
      </c>
      <c r="Y202" s="100">
        <v>57</v>
      </c>
      <c r="Z202" s="104">
        <v>66</v>
      </c>
    </row>
    <row r="203" spans="1:26" hidden="1" x14ac:dyDescent="0.2">
      <c r="A203" s="84" t="s">
        <v>70</v>
      </c>
      <c r="B203" s="40">
        <v>37029</v>
      </c>
      <c r="C203" s="8">
        <v>4061.451</v>
      </c>
      <c r="D203" s="7">
        <v>3199.1779999999999</v>
      </c>
      <c r="E203" s="13">
        <v>7260.6289999999999</v>
      </c>
      <c r="F203" s="97">
        <v>575.95800000000031</v>
      </c>
      <c r="G203" s="123"/>
      <c r="H203" s="123"/>
      <c r="I203" s="7">
        <v>256.18099999999998</v>
      </c>
      <c r="J203" s="7">
        <v>472.74599999999998</v>
      </c>
      <c r="K203" s="7">
        <v>2778.1190000000001</v>
      </c>
      <c r="L203" s="7">
        <v>863.91800000000001</v>
      </c>
      <c r="M203" s="7">
        <v>1082.82</v>
      </c>
      <c r="N203" s="7">
        <v>751.87</v>
      </c>
      <c r="O203" s="7">
        <v>95</v>
      </c>
      <c r="P203" s="13">
        <v>6876.6120000000001</v>
      </c>
      <c r="Q203" s="12">
        <v>254.65100000000001</v>
      </c>
      <c r="R203" s="7">
        <v>129.36600000000001</v>
      </c>
      <c r="S203" s="7">
        <v>384.01700000000005</v>
      </c>
      <c r="T203" s="8">
        <v>18532002</v>
      </c>
      <c r="U203" s="111">
        <v>12402498</v>
      </c>
      <c r="V203" s="11">
        <v>0</v>
      </c>
      <c r="W203" s="138">
        <v>54.313814483706068</v>
      </c>
      <c r="X203" s="99">
        <v>74</v>
      </c>
      <c r="Y203" s="100">
        <v>59</v>
      </c>
      <c r="Z203" s="104">
        <v>66.5</v>
      </c>
    </row>
    <row r="204" spans="1:26" hidden="1" x14ac:dyDescent="0.2">
      <c r="A204" s="84" t="s">
        <v>71</v>
      </c>
      <c r="B204" s="40">
        <v>37030</v>
      </c>
      <c r="C204" s="8">
        <v>4074.2350000000001</v>
      </c>
      <c r="D204" s="7">
        <v>3165.3989999999999</v>
      </c>
      <c r="E204" s="13">
        <v>7239.634</v>
      </c>
      <c r="F204" s="97">
        <v>455.2719999999992</v>
      </c>
      <c r="G204" s="123"/>
      <c r="H204" s="123"/>
      <c r="I204" s="7">
        <v>233.28899999999999</v>
      </c>
      <c r="J204" s="7">
        <v>484.27100000000002</v>
      </c>
      <c r="K204" s="7">
        <v>2768.8739999999998</v>
      </c>
      <c r="L204" s="7">
        <v>847.27200000000005</v>
      </c>
      <c r="M204" s="7">
        <v>1169.769</v>
      </c>
      <c r="N204" s="7">
        <v>743.654</v>
      </c>
      <c r="O204" s="7">
        <v>100</v>
      </c>
      <c r="P204" s="13">
        <v>6802.4009999999998</v>
      </c>
      <c r="Q204" s="12">
        <v>292.49299999999999</v>
      </c>
      <c r="R204" s="7">
        <v>144.74</v>
      </c>
      <c r="S204" s="7">
        <v>437.233</v>
      </c>
      <c r="T204" s="8">
        <v>18824495</v>
      </c>
      <c r="U204" s="111">
        <v>12547238</v>
      </c>
      <c r="V204" s="11">
        <v>0</v>
      </c>
      <c r="W204" s="138">
        <v>61.240995954442205</v>
      </c>
      <c r="X204" s="99">
        <v>76</v>
      </c>
      <c r="Y204" s="100">
        <v>51</v>
      </c>
      <c r="Z204" s="104">
        <v>63.5</v>
      </c>
    </row>
    <row r="205" spans="1:26" hidden="1" x14ac:dyDescent="0.2">
      <c r="A205" s="84" t="s">
        <v>72</v>
      </c>
      <c r="B205" s="40">
        <v>37031</v>
      </c>
      <c r="C205" s="8">
        <v>4018.8829999999998</v>
      </c>
      <c r="D205" s="7">
        <v>3075.47</v>
      </c>
      <c r="E205" s="13">
        <v>7094.3529999999992</v>
      </c>
      <c r="F205" s="97">
        <v>545.29299999999967</v>
      </c>
      <c r="G205" s="123"/>
      <c r="H205" s="123"/>
      <c r="I205" s="7">
        <v>241.65600000000001</v>
      </c>
      <c r="J205" s="7">
        <v>488.75099999999998</v>
      </c>
      <c r="K205" s="7">
        <v>2722.942</v>
      </c>
      <c r="L205" s="7">
        <v>825.13800000000003</v>
      </c>
      <c r="M205" s="7">
        <v>1088.4680000000001</v>
      </c>
      <c r="N205" s="7">
        <v>772.07399999999996</v>
      </c>
      <c r="O205" s="7">
        <v>97</v>
      </c>
      <c r="P205" s="13">
        <v>6781.3219999999992</v>
      </c>
      <c r="Q205" s="12">
        <v>282.10599999999999</v>
      </c>
      <c r="R205" s="7">
        <v>30.925000000000001</v>
      </c>
      <c r="S205" s="7">
        <v>313.03100000000001</v>
      </c>
      <c r="T205" s="8">
        <v>19106601</v>
      </c>
      <c r="U205" s="111">
        <v>12578163</v>
      </c>
      <c r="V205" s="11">
        <v>0</v>
      </c>
      <c r="W205" s="138">
        <v>55.769475625868786</v>
      </c>
      <c r="X205" s="99">
        <v>74</v>
      </c>
      <c r="Y205" s="100">
        <v>49</v>
      </c>
      <c r="Z205" s="104">
        <v>61.5</v>
      </c>
    </row>
    <row r="206" spans="1:26" hidden="1" x14ac:dyDescent="0.2">
      <c r="A206" s="84" t="s">
        <v>73</v>
      </c>
      <c r="B206" s="40">
        <v>37032</v>
      </c>
      <c r="C206" s="8">
        <v>4076.819</v>
      </c>
      <c r="D206" s="7">
        <v>3222.817</v>
      </c>
      <c r="E206" s="13">
        <v>7299.6360000000004</v>
      </c>
      <c r="F206" s="97">
        <v>599.95200000000045</v>
      </c>
      <c r="G206" s="123"/>
      <c r="H206" s="123"/>
      <c r="I206" s="7">
        <v>270.96699999999998</v>
      </c>
      <c r="J206" s="7">
        <v>489.59</v>
      </c>
      <c r="K206" s="7">
        <v>2789.181</v>
      </c>
      <c r="L206" s="7">
        <v>854.19200000000001</v>
      </c>
      <c r="M206" s="7">
        <v>1170.53</v>
      </c>
      <c r="N206" s="7">
        <v>764.26300000000003</v>
      </c>
      <c r="O206" s="7">
        <v>100</v>
      </c>
      <c r="P206" s="13">
        <v>7038.6750000000002</v>
      </c>
      <c r="Q206" s="12">
        <v>232.43700000000001</v>
      </c>
      <c r="R206" s="7">
        <v>28.524000000000001</v>
      </c>
      <c r="S206" s="7">
        <v>260.96100000000001</v>
      </c>
      <c r="T206" s="8">
        <v>19339038</v>
      </c>
      <c r="U206" s="111">
        <v>12606687</v>
      </c>
      <c r="V206" s="11">
        <v>0</v>
      </c>
      <c r="W206" s="138">
        <v>50.33159264225074</v>
      </c>
      <c r="X206" s="99">
        <v>66</v>
      </c>
      <c r="Y206" s="100">
        <v>39</v>
      </c>
      <c r="Z206" s="104">
        <v>52.5</v>
      </c>
    </row>
    <row r="207" spans="1:26" hidden="1" x14ac:dyDescent="0.2">
      <c r="A207" s="84" t="s">
        <v>74</v>
      </c>
      <c r="B207" s="40">
        <v>37033</v>
      </c>
      <c r="C207" s="8">
        <v>4102.665</v>
      </c>
      <c r="D207" s="7">
        <v>3079.63</v>
      </c>
      <c r="E207" s="13">
        <v>7182.2950000000001</v>
      </c>
      <c r="F207" s="97">
        <v>577.75599999999986</v>
      </c>
      <c r="G207" s="123"/>
      <c r="H207" s="123"/>
      <c r="I207" s="7">
        <v>278.53199999999998</v>
      </c>
      <c r="J207" s="7">
        <v>471.08800000000002</v>
      </c>
      <c r="K207" s="7">
        <v>2674.2620000000002</v>
      </c>
      <c r="L207" s="7">
        <v>887.74900000000002</v>
      </c>
      <c r="M207" s="7">
        <v>1174.021</v>
      </c>
      <c r="N207" s="7">
        <v>762.91600000000005</v>
      </c>
      <c r="O207" s="7">
        <v>100</v>
      </c>
      <c r="P207" s="13">
        <v>6926.3240000000005</v>
      </c>
      <c r="Q207" s="12">
        <v>151.755</v>
      </c>
      <c r="R207" s="7">
        <v>104.21599999999999</v>
      </c>
      <c r="S207" s="7">
        <v>255.971</v>
      </c>
      <c r="T207" s="8">
        <v>19490793</v>
      </c>
      <c r="U207" s="111">
        <v>12710903</v>
      </c>
      <c r="V207" s="11">
        <v>-4.5474735088646412E-13</v>
      </c>
      <c r="W207" s="138">
        <v>48.199885917176388</v>
      </c>
      <c r="X207" s="99">
        <v>77</v>
      </c>
      <c r="Y207" s="100">
        <v>45</v>
      </c>
      <c r="Z207" s="104">
        <v>61</v>
      </c>
    </row>
    <row r="208" spans="1:26" hidden="1" x14ac:dyDescent="0.2">
      <c r="A208" s="84" t="s">
        <v>68</v>
      </c>
      <c r="B208" s="40">
        <v>37034</v>
      </c>
      <c r="C208" s="8">
        <v>3970.06</v>
      </c>
      <c r="D208" s="7">
        <v>3037.0790000000002</v>
      </c>
      <c r="E208" s="13">
        <v>7007.1390000000001</v>
      </c>
      <c r="F208" s="97">
        <v>529.64799999999968</v>
      </c>
      <c r="G208" s="123"/>
      <c r="H208" s="123"/>
      <c r="I208" s="7">
        <v>290.09100000000001</v>
      </c>
      <c r="J208" s="7">
        <v>466.53199999999998</v>
      </c>
      <c r="K208" s="7">
        <v>2660.65</v>
      </c>
      <c r="L208" s="7">
        <v>847.60900000000004</v>
      </c>
      <c r="M208" s="7">
        <v>1166.9649999999999</v>
      </c>
      <c r="N208" s="7">
        <v>712.78</v>
      </c>
      <c r="O208" s="7">
        <v>100</v>
      </c>
      <c r="P208" s="13">
        <v>6774.2749999999996</v>
      </c>
      <c r="Q208" s="12">
        <v>184.11199999999999</v>
      </c>
      <c r="R208" s="7">
        <v>48.752000000000002</v>
      </c>
      <c r="S208" s="7">
        <v>232.864</v>
      </c>
      <c r="T208" s="8">
        <v>19674905</v>
      </c>
      <c r="U208" s="111">
        <v>12759655</v>
      </c>
      <c r="V208" s="11">
        <v>4.8316906031686813E-13</v>
      </c>
      <c r="W208" s="138">
        <v>58.821625332664084</v>
      </c>
      <c r="X208" s="99">
        <v>86</v>
      </c>
      <c r="Y208" s="100">
        <v>50</v>
      </c>
      <c r="Z208" s="104">
        <v>68</v>
      </c>
    </row>
    <row r="209" spans="1:26" hidden="1" x14ac:dyDescent="0.2">
      <c r="A209" s="84" t="s">
        <v>69</v>
      </c>
      <c r="B209" s="40">
        <v>37035</v>
      </c>
      <c r="C209" s="8">
        <v>4058.2190000000001</v>
      </c>
      <c r="D209" s="7">
        <v>3101.0309999999999</v>
      </c>
      <c r="E209" s="13">
        <v>7159.25</v>
      </c>
      <c r="F209" s="97">
        <v>574.41</v>
      </c>
      <c r="G209" s="123"/>
      <c r="H209" s="123"/>
      <c r="I209" s="7">
        <v>258</v>
      </c>
      <c r="J209" s="7">
        <v>481.27499999999998</v>
      </c>
      <c r="K209" s="7">
        <v>2725.7420000000002</v>
      </c>
      <c r="L209" s="7">
        <v>862.27099999999996</v>
      </c>
      <c r="M209" s="7">
        <v>1162.2539999999999</v>
      </c>
      <c r="N209" s="7">
        <v>682.79899999999998</v>
      </c>
      <c r="O209" s="7">
        <v>98</v>
      </c>
      <c r="P209" s="13">
        <v>6844.7510000000002</v>
      </c>
      <c r="Q209" s="12">
        <v>152.88999999999999</v>
      </c>
      <c r="R209" s="7">
        <v>161.60900000000001</v>
      </c>
      <c r="S209" s="7">
        <v>314.49900000000002</v>
      </c>
      <c r="T209" s="8">
        <v>19827795</v>
      </c>
      <c r="U209" s="111">
        <v>12921264</v>
      </c>
      <c r="V209" s="11">
        <v>0</v>
      </c>
      <c r="W209" s="138">
        <v>59.523737573702228</v>
      </c>
      <c r="X209" s="99">
        <v>90</v>
      </c>
      <c r="Y209" s="100">
        <v>52</v>
      </c>
      <c r="Z209" s="104">
        <v>71</v>
      </c>
    </row>
    <row r="210" spans="1:26" hidden="1" x14ac:dyDescent="0.2">
      <c r="A210" s="84" t="s">
        <v>70</v>
      </c>
      <c r="B210" s="40">
        <v>37036</v>
      </c>
      <c r="C210" s="8">
        <v>4123.6019999999999</v>
      </c>
      <c r="D210" s="7">
        <v>3081.69</v>
      </c>
      <c r="E210" s="13">
        <v>7205.2919999999995</v>
      </c>
      <c r="F210" s="97">
        <v>503.41099999999966</v>
      </c>
      <c r="G210" s="123"/>
      <c r="H210" s="123"/>
      <c r="I210" s="7">
        <v>242</v>
      </c>
      <c r="J210" s="7">
        <v>471.75099999999998</v>
      </c>
      <c r="K210" s="7">
        <v>2690.3339999999998</v>
      </c>
      <c r="L210" s="7">
        <v>879.11500000000001</v>
      </c>
      <c r="M210" s="7">
        <v>1158.9469999999999</v>
      </c>
      <c r="N210" s="7">
        <v>777.41899999999998</v>
      </c>
      <c r="O210" s="7">
        <v>100</v>
      </c>
      <c r="P210" s="13">
        <v>6822.9769999999999</v>
      </c>
      <c r="Q210" s="12">
        <v>234.72499999999999</v>
      </c>
      <c r="R210" s="7">
        <v>147.59</v>
      </c>
      <c r="S210" s="7">
        <v>382.315</v>
      </c>
      <c r="T210" s="8">
        <v>20062520</v>
      </c>
      <c r="U210" s="111">
        <v>13068854</v>
      </c>
      <c r="V210" s="11">
        <v>0</v>
      </c>
      <c r="W210" s="138">
        <v>57.157418487276182</v>
      </c>
      <c r="X210" s="99">
        <v>92</v>
      </c>
      <c r="Y210" s="100">
        <v>61</v>
      </c>
      <c r="Z210" s="104">
        <v>76.5</v>
      </c>
    </row>
    <row r="211" spans="1:26" hidden="1" x14ac:dyDescent="0.2">
      <c r="A211" s="84" t="s">
        <v>71</v>
      </c>
      <c r="B211" s="40">
        <v>37037</v>
      </c>
      <c r="C211" s="8">
        <v>4075.97</v>
      </c>
      <c r="D211" s="7">
        <v>3035.8620000000001</v>
      </c>
      <c r="E211" s="13">
        <v>7111.8320000000003</v>
      </c>
      <c r="F211" s="97">
        <v>395.38200000000063</v>
      </c>
      <c r="G211" s="123"/>
      <c r="H211" s="123"/>
      <c r="I211" s="7">
        <v>247</v>
      </c>
      <c r="J211" s="7">
        <v>484.30900000000003</v>
      </c>
      <c r="K211" s="7">
        <v>2597.6640000000002</v>
      </c>
      <c r="L211" s="7">
        <v>879.43600000000004</v>
      </c>
      <c r="M211" s="7">
        <v>1163.875</v>
      </c>
      <c r="N211" s="7">
        <v>776.09400000000005</v>
      </c>
      <c r="O211" s="7">
        <v>100</v>
      </c>
      <c r="P211" s="13">
        <v>6643.76</v>
      </c>
      <c r="Q211" s="12">
        <v>268.31</v>
      </c>
      <c r="R211" s="7">
        <v>199.762</v>
      </c>
      <c r="S211" s="7">
        <v>468.072</v>
      </c>
      <c r="T211" s="8">
        <v>20330830</v>
      </c>
      <c r="U211" s="111">
        <v>13268616</v>
      </c>
      <c r="V211" s="11">
        <v>0</v>
      </c>
      <c r="W211" s="138">
        <v>59.555252285318204</v>
      </c>
      <c r="X211" s="99">
        <v>90</v>
      </c>
      <c r="Y211" s="100">
        <v>64</v>
      </c>
      <c r="Z211" s="104">
        <v>77</v>
      </c>
    </row>
    <row r="212" spans="1:26" hidden="1" x14ac:dyDescent="0.2">
      <c r="A212" s="84" t="s">
        <v>72</v>
      </c>
      <c r="B212" s="40">
        <v>37038</v>
      </c>
      <c r="C212" s="8">
        <v>4001.6990000000001</v>
      </c>
      <c r="D212" s="7">
        <v>2986.4409999999998</v>
      </c>
      <c r="E212" s="13">
        <v>6988.14</v>
      </c>
      <c r="F212" s="97">
        <v>473.03899999999959</v>
      </c>
      <c r="G212" s="123"/>
      <c r="H212" s="123"/>
      <c r="I212" s="7">
        <v>231</v>
      </c>
      <c r="J212" s="7">
        <v>487.649</v>
      </c>
      <c r="K212" s="7">
        <v>2485.8119999999999</v>
      </c>
      <c r="L212" s="7">
        <v>901.43399999999997</v>
      </c>
      <c r="M212" s="7">
        <v>1087.06</v>
      </c>
      <c r="N212" s="7">
        <v>756.62</v>
      </c>
      <c r="O212" s="7">
        <v>100</v>
      </c>
      <c r="P212" s="13">
        <v>6522.6139999999996</v>
      </c>
      <c r="Q212" s="12">
        <v>236.15700000000001</v>
      </c>
      <c r="R212" s="7">
        <v>229.369</v>
      </c>
      <c r="S212" s="7">
        <v>465.52600000000001</v>
      </c>
      <c r="T212" s="8">
        <v>20566987</v>
      </c>
      <c r="U212" s="111">
        <v>13497985</v>
      </c>
      <c r="V212" s="11">
        <v>0</v>
      </c>
      <c r="W212" s="138">
        <v>64.484551390859579</v>
      </c>
      <c r="X212" s="99">
        <v>88</v>
      </c>
      <c r="Y212" s="100">
        <v>56</v>
      </c>
      <c r="Z212" s="104">
        <v>72</v>
      </c>
    </row>
    <row r="213" spans="1:26" hidden="1" x14ac:dyDescent="0.2">
      <c r="A213" s="84" t="s">
        <v>73</v>
      </c>
      <c r="B213" s="40">
        <v>37039</v>
      </c>
      <c r="C213" s="8">
        <v>4005.8029999999999</v>
      </c>
      <c r="D213" s="7">
        <v>2958.09</v>
      </c>
      <c r="E213" s="13">
        <v>6963.893</v>
      </c>
      <c r="F213" s="97">
        <v>492.00899999999979</v>
      </c>
      <c r="G213" s="123"/>
      <c r="H213" s="123"/>
      <c r="I213" s="7">
        <v>230</v>
      </c>
      <c r="J213" s="7">
        <v>485.791</v>
      </c>
      <c r="K213" s="7">
        <v>2481.8049999999998</v>
      </c>
      <c r="L213" s="7">
        <v>878.17</v>
      </c>
      <c r="M213" s="7">
        <v>1087.104</v>
      </c>
      <c r="N213" s="7">
        <v>757.07299999999998</v>
      </c>
      <c r="O213" s="7">
        <v>98</v>
      </c>
      <c r="P213" s="13">
        <v>6509.9520000000002</v>
      </c>
      <c r="Q213" s="12">
        <v>271.49700000000001</v>
      </c>
      <c r="R213" s="7">
        <v>182.44399999999999</v>
      </c>
      <c r="S213" s="7">
        <v>453.94100000000003</v>
      </c>
      <c r="T213" s="8">
        <v>20838484</v>
      </c>
      <c r="U213" s="111">
        <v>13680429</v>
      </c>
      <c r="V213" s="11">
        <v>0</v>
      </c>
      <c r="W213" s="138">
        <v>64.0497246040173</v>
      </c>
      <c r="X213" s="99">
        <v>82</v>
      </c>
      <c r="Y213" s="100">
        <v>65</v>
      </c>
      <c r="Z213" s="104">
        <v>73.5</v>
      </c>
    </row>
    <row r="214" spans="1:26" hidden="1" x14ac:dyDescent="0.2">
      <c r="A214" s="84" t="s">
        <v>74</v>
      </c>
      <c r="B214" s="40">
        <v>37040</v>
      </c>
      <c r="C214" s="8">
        <v>4005.8980000000001</v>
      </c>
      <c r="D214" s="7">
        <v>3150.44</v>
      </c>
      <c r="E214" s="13">
        <v>7156.3379999999997</v>
      </c>
      <c r="F214" s="97">
        <v>439.52899999999971</v>
      </c>
      <c r="G214" s="123"/>
      <c r="H214" s="123"/>
      <c r="I214" s="7">
        <v>261</v>
      </c>
      <c r="J214" s="7">
        <v>482.60899999999998</v>
      </c>
      <c r="K214" s="7">
        <v>2720.797</v>
      </c>
      <c r="L214" s="7">
        <v>863.54100000000005</v>
      </c>
      <c r="M214" s="7">
        <v>1164.251</v>
      </c>
      <c r="N214" s="7">
        <v>785.64599999999996</v>
      </c>
      <c r="O214" s="7">
        <v>100</v>
      </c>
      <c r="P214" s="13">
        <v>6817.3729999999996</v>
      </c>
      <c r="Q214" s="12">
        <v>235.65799999999999</v>
      </c>
      <c r="R214" s="7">
        <v>103.307</v>
      </c>
      <c r="S214" s="7">
        <v>338.96499999999997</v>
      </c>
      <c r="T214" s="8">
        <v>21074142</v>
      </c>
      <c r="U214" s="111">
        <v>13783736</v>
      </c>
      <c r="V214" s="11">
        <v>0</v>
      </c>
      <c r="W214" s="138">
        <v>64.21379544277832</v>
      </c>
      <c r="X214" s="99">
        <v>80</v>
      </c>
      <c r="Y214" s="100">
        <v>59</v>
      </c>
      <c r="Z214" s="104">
        <v>69.5</v>
      </c>
    </row>
    <row r="215" spans="1:26" hidden="1" x14ac:dyDescent="0.2">
      <c r="A215" s="84" t="s">
        <v>68</v>
      </c>
      <c r="B215" s="40">
        <v>37041</v>
      </c>
      <c r="C215" s="8">
        <v>3990.299</v>
      </c>
      <c r="D215" s="7">
        <v>3157.846</v>
      </c>
      <c r="E215" s="13">
        <v>7148.1450000000004</v>
      </c>
      <c r="F215" s="97">
        <v>469.62700000000063</v>
      </c>
      <c r="G215" s="123"/>
      <c r="H215" s="123"/>
      <c r="I215" s="7">
        <v>261</v>
      </c>
      <c r="J215" s="7">
        <v>476.16800000000001</v>
      </c>
      <c r="K215" s="7">
        <v>2765.1210000000001</v>
      </c>
      <c r="L215" s="7">
        <v>852.15800000000002</v>
      </c>
      <c r="M215" s="7">
        <v>1136.6690000000001</v>
      </c>
      <c r="N215" s="7">
        <v>773.14200000000005</v>
      </c>
      <c r="O215" s="7">
        <v>93</v>
      </c>
      <c r="P215" s="13">
        <v>6826.8850000000002</v>
      </c>
      <c r="Q215" s="12">
        <v>235.25</v>
      </c>
      <c r="R215" s="7">
        <v>86.01</v>
      </c>
      <c r="S215" s="7">
        <v>321.26</v>
      </c>
      <c r="T215" s="8">
        <v>21309392</v>
      </c>
      <c r="U215" s="111">
        <v>13869746</v>
      </c>
      <c r="V215" s="11">
        <v>0</v>
      </c>
      <c r="W215" s="138">
        <v>61.736060192580744</v>
      </c>
      <c r="X215" s="99">
        <v>74</v>
      </c>
      <c r="Y215" s="100">
        <v>49</v>
      </c>
      <c r="Z215" s="104">
        <v>61.5</v>
      </c>
    </row>
    <row r="216" spans="1:26" ht="10.8" hidden="1" thickBot="1" x14ac:dyDescent="0.25">
      <c r="A216" s="94" t="s">
        <v>69</v>
      </c>
      <c r="B216" s="41">
        <v>37042</v>
      </c>
      <c r="C216" s="42">
        <v>4009.9769999999999</v>
      </c>
      <c r="D216" s="43">
        <v>3112.5839999999998</v>
      </c>
      <c r="E216" s="46">
        <v>7122.5609999999997</v>
      </c>
      <c r="F216" s="98">
        <v>612.45399999999984</v>
      </c>
      <c r="G216" s="124"/>
      <c r="H216" s="124"/>
      <c r="I216" s="43">
        <v>262</v>
      </c>
      <c r="J216" s="43">
        <v>472.18299999999999</v>
      </c>
      <c r="K216" s="43">
        <v>2685.6950000000002</v>
      </c>
      <c r="L216" s="43">
        <v>886.65700000000004</v>
      </c>
      <c r="M216" s="43">
        <v>1085.3920000000001</v>
      </c>
      <c r="N216" s="43">
        <v>789.11699999999996</v>
      </c>
      <c r="O216" s="43">
        <v>94</v>
      </c>
      <c r="P216" s="46">
        <v>6887.4979999999996</v>
      </c>
      <c r="Q216" s="45">
        <v>168.20599999999999</v>
      </c>
      <c r="R216" s="43">
        <v>66.856999999999999</v>
      </c>
      <c r="S216" s="43">
        <v>235.06299999999999</v>
      </c>
      <c r="T216" s="42">
        <v>21477598</v>
      </c>
      <c r="U216" s="118">
        <v>13936603</v>
      </c>
      <c r="V216" s="47">
        <v>0</v>
      </c>
      <c r="W216" s="139">
        <v>57.04461098733605</v>
      </c>
      <c r="X216" s="101">
        <v>79</v>
      </c>
      <c r="Y216" s="102">
        <v>50</v>
      </c>
      <c r="Z216" s="105">
        <v>64.5</v>
      </c>
    </row>
    <row r="217" spans="1:26" hidden="1" x14ac:dyDescent="0.2">
      <c r="A217" s="84" t="s">
        <v>70</v>
      </c>
      <c r="B217" s="40">
        <v>37043</v>
      </c>
      <c r="C217" s="8">
        <v>3942.3049999999998</v>
      </c>
      <c r="D217" s="7">
        <v>3120.9209999999998</v>
      </c>
      <c r="E217" s="13">
        <v>7063.2259999999997</v>
      </c>
      <c r="F217" s="97">
        <v>433.66199999999958</v>
      </c>
      <c r="G217" s="123"/>
      <c r="H217" s="123"/>
      <c r="I217" s="7">
        <v>252</v>
      </c>
      <c r="J217" s="7">
        <v>409.07600000000002</v>
      </c>
      <c r="K217" s="7">
        <v>2766.645</v>
      </c>
      <c r="L217" s="7">
        <v>857.92399999999998</v>
      </c>
      <c r="M217" s="7">
        <v>1145.8489999999999</v>
      </c>
      <c r="N217" s="7">
        <v>747.81</v>
      </c>
      <c r="O217" s="7">
        <v>100</v>
      </c>
      <c r="P217" s="13">
        <v>6712.9659999999994</v>
      </c>
      <c r="Q217" s="12">
        <v>265.053</v>
      </c>
      <c r="R217" s="7">
        <v>85.206999999999994</v>
      </c>
      <c r="S217" s="7">
        <v>350.26</v>
      </c>
      <c r="T217" s="8">
        <v>21742651</v>
      </c>
      <c r="U217" s="111">
        <v>14021810</v>
      </c>
      <c r="V217" s="11">
        <v>0</v>
      </c>
      <c r="W217" s="138">
        <v>62.564020179198621</v>
      </c>
      <c r="X217" s="99">
        <v>92</v>
      </c>
      <c r="Y217" s="100">
        <v>55</v>
      </c>
      <c r="Z217" s="104">
        <v>73.5</v>
      </c>
    </row>
    <row r="218" spans="1:26" hidden="1" x14ac:dyDescent="0.2">
      <c r="A218" s="84" t="s">
        <v>71</v>
      </c>
      <c r="B218" s="40">
        <v>37044</v>
      </c>
      <c r="C218" s="8">
        <v>4064.6419999999998</v>
      </c>
      <c r="D218" s="7">
        <v>3050.672</v>
      </c>
      <c r="E218" s="13">
        <v>7115.3140000000003</v>
      </c>
      <c r="F218" s="97">
        <v>500.06</v>
      </c>
      <c r="G218" s="123"/>
      <c r="H218" s="123"/>
      <c r="I218" s="7">
        <v>235.047</v>
      </c>
      <c r="J218" s="7">
        <v>478.976</v>
      </c>
      <c r="K218" s="7">
        <v>2608.3029999999999</v>
      </c>
      <c r="L218" s="7">
        <v>861.69100000000003</v>
      </c>
      <c r="M218" s="7">
        <v>1152.8630000000001</v>
      </c>
      <c r="N218" s="7">
        <v>808.52300000000002</v>
      </c>
      <c r="O218" s="7">
        <v>100</v>
      </c>
      <c r="P218" s="13">
        <v>6745.4630000000006</v>
      </c>
      <c r="Q218" s="12">
        <v>233.68700000000001</v>
      </c>
      <c r="R218" s="7">
        <v>136.16399999999999</v>
      </c>
      <c r="S218" s="7">
        <v>369.851</v>
      </c>
      <c r="T218" s="8">
        <v>21976338</v>
      </c>
      <c r="U218" s="111">
        <v>14157974</v>
      </c>
      <c r="V218" s="11">
        <v>0</v>
      </c>
      <c r="W218" s="138">
        <v>65.255671999443891</v>
      </c>
      <c r="X218" s="99">
        <v>82</v>
      </c>
      <c r="Y218" s="100">
        <v>61</v>
      </c>
      <c r="Z218" s="104">
        <v>71.5</v>
      </c>
    </row>
    <row r="219" spans="1:26" hidden="1" x14ac:dyDescent="0.2">
      <c r="A219" s="84" t="s">
        <v>72</v>
      </c>
      <c r="B219" s="40">
        <v>37045</v>
      </c>
      <c r="C219" s="8">
        <v>4041.6489999999999</v>
      </c>
      <c r="D219" s="7">
        <v>2997.873</v>
      </c>
      <c r="E219" s="13">
        <v>7039.5219999999999</v>
      </c>
      <c r="F219" s="97">
        <v>342.49900000000025</v>
      </c>
      <c r="G219" s="123"/>
      <c r="H219" s="123"/>
      <c r="I219" s="7">
        <v>242.89099999999999</v>
      </c>
      <c r="J219" s="7">
        <v>468.37200000000001</v>
      </c>
      <c r="K219" s="7">
        <v>2609.1210000000001</v>
      </c>
      <c r="L219" s="7">
        <v>839.19600000000003</v>
      </c>
      <c r="M219" s="7">
        <v>1140.7919999999999</v>
      </c>
      <c r="N219" s="7">
        <v>763.00599999999997</v>
      </c>
      <c r="O219" s="7">
        <v>100</v>
      </c>
      <c r="P219" s="13">
        <v>6505.8770000000004</v>
      </c>
      <c r="Q219" s="12">
        <v>280.77499999999998</v>
      </c>
      <c r="R219" s="7">
        <v>252.87</v>
      </c>
      <c r="S219" s="7">
        <v>533.64499999999998</v>
      </c>
      <c r="T219" s="8">
        <v>22257113</v>
      </c>
      <c r="U219" s="111">
        <v>14410844</v>
      </c>
      <c r="V219" s="11">
        <v>0</v>
      </c>
      <c r="W219" s="138">
        <v>70.433477066376597</v>
      </c>
      <c r="X219" s="99">
        <v>67</v>
      </c>
      <c r="Y219" s="100">
        <v>52</v>
      </c>
      <c r="Z219" s="104">
        <v>59.5</v>
      </c>
    </row>
    <row r="220" spans="1:26" hidden="1" x14ac:dyDescent="0.2">
      <c r="A220" s="84" t="s">
        <v>73</v>
      </c>
      <c r="B220" s="40">
        <v>37046</v>
      </c>
      <c r="C220" s="8">
        <v>4041.1860000000001</v>
      </c>
      <c r="D220" s="7">
        <v>2320.94</v>
      </c>
      <c r="E220" s="13">
        <v>6362.1260000000002</v>
      </c>
      <c r="F220" s="97">
        <v>414.94200000000018</v>
      </c>
      <c r="G220" s="123"/>
      <c r="H220" s="123"/>
      <c r="I220" s="7">
        <v>280.464</v>
      </c>
      <c r="J220" s="7">
        <v>475.33</v>
      </c>
      <c r="K220" s="7">
        <v>1999.732</v>
      </c>
      <c r="L220" s="7">
        <v>783.95899999999995</v>
      </c>
      <c r="M220" s="7">
        <v>1161.607</v>
      </c>
      <c r="N220" s="7">
        <v>798.99300000000005</v>
      </c>
      <c r="O220" s="7">
        <v>100</v>
      </c>
      <c r="P220" s="13">
        <v>6015.027</v>
      </c>
      <c r="Q220" s="12">
        <v>230.22200000000001</v>
      </c>
      <c r="R220" s="7">
        <v>116.877</v>
      </c>
      <c r="S220" s="7">
        <v>347.09899999999999</v>
      </c>
      <c r="T220" s="8">
        <v>22487335</v>
      </c>
      <c r="U220" s="111">
        <v>14527721</v>
      </c>
      <c r="V220" s="11">
        <v>0</v>
      </c>
      <c r="W220" s="138">
        <v>59.777937097981273</v>
      </c>
      <c r="X220" s="99">
        <v>62</v>
      </c>
      <c r="Y220" s="100">
        <v>43</v>
      </c>
      <c r="Z220" s="104">
        <v>52.5</v>
      </c>
    </row>
    <row r="221" spans="1:26" hidden="1" x14ac:dyDescent="0.2">
      <c r="A221" s="84" t="s">
        <v>74</v>
      </c>
      <c r="B221" s="40">
        <v>37047</v>
      </c>
      <c r="C221" s="8">
        <v>4055.8130000000001</v>
      </c>
      <c r="D221" s="7">
        <v>2718.3359999999998</v>
      </c>
      <c r="E221" s="13">
        <v>6774.1489999999994</v>
      </c>
      <c r="F221" s="97">
        <v>486.64</v>
      </c>
      <c r="G221" s="123"/>
      <c r="H221" s="123"/>
      <c r="I221" s="7">
        <v>282.01799999999997</v>
      </c>
      <c r="J221" s="7">
        <v>458.512</v>
      </c>
      <c r="K221" s="7">
        <v>2237.6030000000001</v>
      </c>
      <c r="L221" s="7">
        <v>862.72299999999996</v>
      </c>
      <c r="M221" s="7">
        <v>1138.326</v>
      </c>
      <c r="N221" s="7">
        <v>798.68299999999999</v>
      </c>
      <c r="O221" s="7">
        <v>100</v>
      </c>
      <c r="P221" s="13">
        <v>6364.5050000000001</v>
      </c>
      <c r="Q221" s="12">
        <v>219.05500000000001</v>
      </c>
      <c r="R221" s="7">
        <v>190.589</v>
      </c>
      <c r="S221" s="7">
        <v>409.64400000000001</v>
      </c>
      <c r="T221" s="8">
        <v>22706390</v>
      </c>
      <c r="U221" s="111">
        <v>14718310</v>
      </c>
      <c r="V221" s="11">
        <v>-6.8212102632969618E-13</v>
      </c>
      <c r="W221" s="138">
        <v>55.024317752398666</v>
      </c>
      <c r="X221" s="99">
        <v>75</v>
      </c>
      <c r="Y221" s="100">
        <v>46</v>
      </c>
      <c r="Z221" s="104">
        <v>60.5</v>
      </c>
    </row>
    <row r="222" spans="1:26" hidden="1" x14ac:dyDescent="0.2">
      <c r="A222" s="84" t="s">
        <v>68</v>
      </c>
      <c r="B222" s="40">
        <v>37048</v>
      </c>
      <c r="C222" s="8">
        <v>4025.1709999999998</v>
      </c>
      <c r="D222" s="7">
        <v>2438.6680000000001</v>
      </c>
      <c r="E222" s="13">
        <v>6463.8389999999999</v>
      </c>
      <c r="F222" s="97">
        <v>488.2300000000007</v>
      </c>
      <c r="G222" s="123"/>
      <c r="H222" s="123"/>
      <c r="I222" s="7">
        <v>252.58699999999999</v>
      </c>
      <c r="J222" s="7">
        <v>454.29599999999999</v>
      </c>
      <c r="K222" s="7">
        <v>1928.0809999999999</v>
      </c>
      <c r="L222" s="7">
        <v>881.84299999999996</v>
      </c>
      <c r="M222" s="7">
        <v>1135.1679999999999</v>
      </c>
      <c r="N222" s="7">
        <v>775.673</v>
      </c>
      <c r="O222" s="7">
        <v>100</v>
      </c>
      <c r="P222" s="13">
        <v>6015.8779999999997</v>
      </c>
      <c r="Q222" s="12">
        <v>282.06900000000002</v>
      </c>
      <c r="R222" s="7">
        <v>165.892</v>
      </c>
      <c r="S222" s="7">
        <v>447.96100000000001</v>
      </c>
      <c r="T222" s="8">
        <v>22988459</v>
      </c>
      <c r="U222" s="111">
        <v>14884202</v>
      </c>
      <c r="V222" s="11">
        <v>0</v>
      </c>
      <c r="W222" s="138">
        <v>63.679453188262713</v>
      </c>
      <c r="X222" s="99">
        <v>75</v>
      </c>
      <c r="Y222" s="100">
        <v>50</v>
      </c>
      <c r="Z222" s="104">
        <v>62.5</v>
      </c>
    </row>
    <row r="223" spans="1:26" hidden="1" x14ac:dyDescent="0.2">
      <c r="A223" s="84" t="s">
        <v>69</v>
      </c>
      <c r="B223" s="40">
        <v>37049</v>
      </c>
      <c r="C223" s="8">
        <v>4077.6390000000001</v>
      </c>
      <c r="D223" s="7">
        <v>2693.3020000000001</v>
      </c>
      <c r="E223" s="13">
        <v>6770.9410000000007</v>
      </c>
      <c r="F223" s="97">
        <v>459.69200000000046</v>
      </c>
      <c r="G223" s="123"/>
      <c r="H223" s="123"/>
      <c r="I223" s="7">
        <v>240.072</v>
      </c>
      <c r="J223" s="7">
        <v>487.17200000000003</v>
      </c>
      <c r="K223" s="7">
        <v>2266.8629999999998</v>
      </c>
      <c r="L223" s="7">
        <v>908.08799999999997</v>
      </c>
      <c r="M223" s="7">
        <v>1117.979</v>
      </c>
      <c r="N223" s="7">
        <v>773.33199999999999</v>
      </c>
      <c r="O223" s="7">
        <v>100</v>
      </c>
      <c r="P223" s="13">
        <v>6353.1980000000003</v>
      </c>
      <c r="Q223" s="12">
        <v>265.13799999999998</v>
      </c>
      <c r="R223" s="7">
        <v>152.60499999999999</v>
      </c>
      <c r="S223" s="7">
        <v>417.74299999999994</v>
      </c>
      <c r="T223" s="8">
        <v>23253597</v>
      </c>
      <c r="U223" s="111">
        <v>15036807</v>
      </c>
      <c r="V223" s="11">
        <v>4.5474735088646412E-13</v>
      </c>
      <c r="W223" s="138">
        <v>66.600906571351985</v>
      </c>
      <c r="X223" s="99">
        <v>86</v>
      </c>
      <c r="Y223" s="100">
        <v>51</v>
      </c>
      <c r="Z223" s="104">
        <v>68.5</v>
      </c>
    </row>
    <row r="224" spans="1:26" hidden="1" x14ac:dyDescent="0.2">
      <c r="A224" s="84" t="s">
        <v>70</v>
      </c>
      <c r="B224" s="40">
        <v>37050</v>
      </c>
      <c r="C224" s="8">
        <v>4092.3319999999999</v>
      </c>
      <c r="D224" s="7">
        <v>2920.616</v>
      </c>
      <c r="E224" s="13">
        <v>7012.9480000000003</v>
      </c>
      <c r="F224" s="97">
        <v>536.55800000000079</v>
      </c>
      <c r="G224" s="123"/>
      <c r="H224" s="123"/>
      <c r="I224" s="7">
        <v>229.1</v>
      </c>
      <c r="J224" s="7">
        <v>470.27</v>
      </c>
      <c r="K224" s="7">
        <v>2588.2080000000001</v>
      </c>
      <c r="L224" s="7">
        <v>861.904</v>
      </c>
      <c r="M224" s="7">
        <v>1133.616</v>
      </c>
      <c r="N224" s="7">
        <v>781.51599999999996</v>
      </c>
      <c r="O224" s="7">
        <v>100</v>
      </c>
      <c r="P224" s="13">
        <v>6701.1720000000005</v>
      </c>
      <c r="Q224" s="12">
        <v>204.95</v>
      </c>
      <c r="R224" s="7">
        <v>106.82599999999999</v>
      </c>
      <c r="S224" s="7">
        <v>311.77599999999995</v>
      </c>
      <c r="T224" s="8">
        <v>23458547</v>
      </c>
      <c r="U224" s="111">
        <v>15143633</v>
      </c>
      <c r="V224" s="11">
        <v>0</v>
      </c>
      <c r="W224" s="138">
        <v>65.8162877119059</v>
      </c>
      <c r="X224" s="99">
        <v>95</v>
      </c>
      <c r="Y224" s="100">
        <v>59</v>
      </c>
      <c r="Z224" s="104">
        <v>77</v>
      </c>
    </row>
    <row r="225" spans="1:26" hidden="1" x14ac:dyDescent="0.2">
      <c r="A225" s="84" t="s">
        <v>71</v>
      </c>
      <c r="B225" s="40">
        <v>37051</v>
      </c>
      <c r="C225" s="8">
        <v>4052.0279999999998</v>
      </c>
      <c r="D225" s="7">
        <v>3015.8690000000001</v>
      </c>
      <c r="E225" s="13">
        <v>7067.8969999999999</v>
      </c>
      <c r="F225" s="97">
        <v>490.42799999999943</v>
      </c>
      <c r="G225" s="123"/>
      <c r="H225" s="123"/>
      <c r="I225" s="7">
        <v>213.428</v>
      </c>
      <c r="J225" s="7">
        <v>490.25700000000001</v>
      </c>
      <c r="K225" s="7">
        <v>2794.2310000000002</v>
      </c>
      <c r="L225" s="7">
        <v>755.23599999999999</v>
      </c>
      <c r="M225" s="7">
        <v>1132.4839999999999</v>
      </c>
      <c r="N225" s="7">
        <v>748.92</v>
      </c>
      <c r="O225" s="7">
        <v>100</v>
      </c>
      <c r="P225" s="13">
        <v>6724.9840000000004</v>
      </c>
      <c r="Q225" s="12">
        <v>263.238</v>
      </c>
      <c r="R225" s="7">
        <v>79.674999999999997</v>
      </c>
      <c r="S225" s="7">
        <v>342.91300000000001</v>
      </c>
      <c r="T225" s="8">
        <v>23721785</v>
      </c>
      <c r="U225" s="111">
        <v>15223308</v>
      </c>
      <c r="V225" s="11">
        <v>-4.5474735088646412E-13</v>
      </c>
      <c r="W225" s="138">
        <v>72.417730521351785</v>
      </c>
      <c r="X225" s="99">
        <v>89</v>
      </c>
      <c r="Y225" s="100">
        <v>66</v>
      </c>
      <c r="Z225" s="104">
        <v>77.5</v>
      </c>
    </row>
    <row r="226" spans="1:26" hidden="1" x14ac:dyDescent="0.2">
      <c r="A226" s="84" t="s">
        <v>72</v>
      </c>
      <c r="B226" s="40">
        <v>37052</v>
      </c>
      <c r="C226" s="8">
        <v>4015.768</v>
      </c>
      <c r="D226" s="7">
        <v>3048.3679999999999</v>
      </c>
      <c r="E226" s="13">
        <v>7064.1360000000004</v>
      </c>
      <c r="F226" s="97">
        <v>536.81400000000053</v>
      </c>
      <c r="G226" s="123"/>
      <c r="H226" s="123"/>
      <c r="I226" s="7">
        <v>215.346</v>
      </c>
      <c r="J226" s="7">
        <v>490.65899999999999</v>
      </c>
      <c r="K226" s="7">
        <v>2756.34</v>
      </c>
      <c r="L226" s="7">
        <v>767.94</v>
      </c>
      <c r="M226" s="7">
        <v>1132.0219999999999</v>
      </c>
      <c r="N226" s="7">
        <v>721.63</v>
      </c>
      <c r="O226" s="7">
        <v>100</v>
      </c>
      <c r="P226" s="13">
        <v>6720.7510000000002</v>
      </c>
      <c r="Q226" s="12">
        <v>278.35599999999999</v>
      </c>
      <c r="R226" s="7">
        <v>65.028999999999996</v>
      </c>
      <c r="S226" s="7">
        <v>343.38499999999999</v>
      </c>
      <c r="T226" s="8">
        <v>24000141</v>
      </c>
      <c r="U226" s="111">
        <v>15288337</v>
      </c>
      <c r="V226" s="11">
        <v>0</v>
      </c>
      <c r="W226" s="138">
        <v>72.525547391799776</v>
      </c>
      <c r="X226" s="99">
        <v>92</v>
      </c>
      <c r="Y226" s="100">
        <v>60</v>
      </c>
      <c r="Z226" s="104">
        <v>76</v>
      </c>
    </row>
    <row r="227" spans="1:26" hidden="1" x14ac:dyDescent="0.2">
      <c r="A227" s="84" t="s">
        <v>73</v>
      </c>
      <c r="B227" s="40">
        <v>37053</v>
      </c>
      <c r="C227" s="8">
        <v>4017.51</v>
      </c>
      <c r="D227" s="7">
        <v>2669.7469999999998</v>
      </c>
      <c r="E227" s="13">
        <v>6687.2569999999996</v>
      </c>
      <c r="F227" s="97">
        <v>434.96599999999927</v>
      </c>
      <c r="G227" s="123"/>
      <c r="H227" s="123"/>
      <c r="I227" s="7">
        <v>249.815</v>
      </c>
      <c r="J227" s="7">
        <v>479.97699999999998</v>
      </c>
      <c r="K227" s="7">
        <v>2266.7689999999998</v>
      </c>
      <c r="L227" s="7">
        <v>851.52200000000005</v>
      </c>
      <c r="M227" s="7">
        <v>1136.4000000000001</v>
      </c>
      <c r="N227" s="7">
        <v>774.86699999999996</v>
      </c>
      <c r="O227" s="7">
        <v>100</v>
      </c>
      <c r="P227" s="13">
        <v>6294.3159999999998</v>
      </c>
      <c r="Q227" s="12">
        <v>306.75599999999997</v>
      </c>
      <c r="R227" s="7">
        <v>86.185000000000002</v>
      </c>
      <c r="S227" s="7">
        <v>392.94099999999997</v>
      </c>
      <c r="T227" s="8">
        <v>24306897</v>
      </c>
      <c r="U227" s="111">
        <v>15374522</v>
      </c>
      <c r="V227" s="11">
        <v>0</v>
      </c>
      <c r="W227" s="138">
        <v>76.27358383971584</v>
      </c>
      <c r="X227" s="99">
        <v>83</v>
      </c>
      <c r="Y227" s="100">
        <v>60</v>
      </c>
      <c r="Z227" s="104">
        <v>71.5</v>
      </c>
    </row>
    <row r="228" spans="1:26" hidden="1" x14ac:dyDescent="0.2">
      <c r="A228" s="84" t="s">
        <v>74</v>
      </c>
      <c r="B228" s="40">
        <v>37054</v>
      </c>
      <c r="C228" s="8">
        <v>4016.058</v>
      </c>
      <c r="D228" s="7">
        <v>3023.5169999999998</v>
      </c>
      <c r="E228" s="13">
        <v>7039.5749999999998</v>
      </c>
      <c r="F228" s="97">
        <v>533.6739999999993</v>
      </c>
      <c r="G228" s="123"/>
      <c r="H228" s="123"/>
      <c r="I228" s="7">
        <v>292.154</v>
      </c>
      <c r="J228" s="7">
        <v>491.67899999999997</v>
      </c>
      <c r="K228" s="7">
        <v>2579.6170000000002</v>
      </c>
      <c r="L228" s="7">
        <v>856.84799999999996</v>
      </c>
      <c r="M228" s="7">
        <v>1136.3800000000001</v>
      </c>
      <c r="N228" s="7">
        <v>788.43600000000004</v>
      </c>
      <c r="O228" s="7">
        <v>100</v>
      </c>
      <c r="P228" s="13">
        <v>6778.7879999999996</v>
      </c>
      <c r="Q228" s="12">
        <v>194.44300000000001</v>
      </c>
      <c r="R228" s="7">
        <v>66.343999999999994</v>
      </c>
      <c r="S228" s="7">
        <v>260.78700000000003</v>
      </c>
      <c r="T228" s="8">
        <v>24501340</v>
      </c>
      <c r="U228" s="111">
        <v>15440866</v>
      </c>
      <c r="V228" s="11">
        <v>0</v>
      </c>
      <c r="W228" s="138">
        <v>72.954643766095586</v>
      </c>
      <c r="X228" s="99">
        <v>68</v>
      </c>
      <c r="Y228" s="100">
        <v>38</v>
      </c>
      <c r="Z228" s="104">
        <v>53</v>
      </c>
    </row>
    <row r="229" spans="1:26" hidden="1" x14ac:dyDescent="0.2">
      <c r="A229" s="84" t="s">
        <v>68</v>
      </c>
      <c r="B229" s="40">
        <v>37055</v>
      </c>
      <c r="C229" s="8">
        <v>3987.143</v>
      </c>
      <c r="D229" s="7">
        <v>3049.5369999999998</v>
      </c>
      <c r="E229" s="13">
        <v>7036.68</v>
      </c>
      <c r="F229" s="97">
        <v>581.51300000000037</v>
      </c>
      <c r="G229" s="123"/>
      <c r="H229" s="123"/>
      <c r="I229" s="7">
        <v>349.54500000000002</v>
      </c>
      <c r="J229" s="7">
        <v>457.947</v>
      </c>
      <c r="K229" s="7">
        <v>2626.55</v>
      </c>
      <c r="L229" s="7">
        <v>858.21299999999997</v>
      </c>
      <c r="M229" s="7">
        <v>1131.25</v>
      </c>
      <c r="N229" s="7">
        <v>773.95899999999995</v>
      </c>
      <c r="O229" s="7">
        <v>100</v>
      </c>
      <c r="P229" s="13">
        <v>6878.9770000000008</v>
      </c>
      <c r="Q229" s="12">
        <v>112.69799999999999</v>
      </c>
      <c r="R229" s="7">
        <v>45.005000000000003</v>
      </c>
      <c r="S229" s="7">
        <v>157.703</v>
      </c>
      <c r="T229" s="8">
        <v>24614038</v>
      </c>
      <c r="U229" s="111">
        <v>15485871</v>
      </c>
      <c r="V229" s="11">
        <v>-4.8316906031686813E-13</v>
      </c>
      <c r="W229" s="138">
        <v>66.36642021955889</v>
      </c>
      <c r="X229" s="99">
        <v>55</v>
      </c>
      <c r="Y229" s="100">
        <v>37</v>
      </c>
      <c r="Z229" s="104">
        <v>46</v>
      </c>
    </row>
    <row r="230" spans="1:26" hidden="1" x14ac:dyDescent="0.2">
      <c r="A230" s="84" t="s">
        <v>69</v>
      </c>
      <c r="B230" s="40">
        <v>37056</v>
      </c>
      <c r="C230" s="8">
        <v>3967.43</v>
      </c>
      <c r="D230" s="7">
        <v>3111.2950000000001</v>
      </c>
      <c r="E230" s="13">
        <v>7078.7250000000004</v>
      </c>
      <c r="F230" s="97">
        <v>434.1490000000008</v>
      </c>
      <c r="G230" s="123"/>
      <c r="H230" s="123"/>
      <c r="I230" s="7">
        <v>265.49200000000002</v>
      </c>
      <c r="J230" s="7">
        <v>486.49799999999999</v>
      </c>
      <c r="K230" s="7">
        <v>2695.951</v>
      </c>
      <c r="L230" s="7">
        <v>865.71100000000001</v>
      </c>
      <c r="M230" s="7">
        <v>1152.828</v>
      </c>
      <c r="N230" s="7">
        <v>779.60699999999997</v>
      </c>
      <c r="O230" s="7">
        <v>100</v>
      </c>
      <c r="P230" s="13">
        <v>6780.2360000000008</v>
      </c>
      <c r="Q230" s="12">
        <v>216.702</v>
      </c>
      <c r="R230" s="7">
        <v>81.787000000000006</v>
      </c>
      <c r="S230" s="7">
        <v>298.48900000000003</v>
      </c>
      <c r="T230" s="8">
        <v>24830740</v>
      </c>
      <c r="U230" s="111">
        <v>15567658</v>
      </c>
      <c r="V230" s="11">
        <v>-4.5474735088646412E-13</v>
      </c>
      <c r="W230" s="138">
        <v>52.437393359761252</v>
      </c>
      <c r="X230" s="99">
        <v>70</v>
      </c>
      <c r="Y230" s="100">
        <v>43</v>
      </c>
      <c r="Z230" s="104">
        <v>56.5</v>
      </c>
    </row>
    <row r="231" spans="1:26" hidden="1" x14ac:dyDescent="0.2">
      <c r="A231" s="84" t="s">
        <v>70</v>
      </c>
      <c r="B231" s="40">
        <v>37057</v>
      </c>
      <c r="C231" s="8">
        <v>4012.9360000000001</v>
      </c>
      <c r="D231" s="7">
        <v>3109.13</v>
      </c>
      <c r="E231" s="13">
        <v>7122.0660000000007</v>
      </c>
      <c r="F231" s="97">
        <v>470.78900000000129</v>
      </c>
      <c r="G231" s="123"/>
      <c r="H231" s="123"/>
      <c r="I231" s="7">
        <v>258.30900000000003</v>
      </c>
      <c r="J231" s="7">
        <v>482.01600000000002</v>
      </c>
      <c r="K231" s="7">
        <v>2711.951</v>
      </c>
      <c r="L231" s="7">
        <v>862.21699999999998</v>
      </c>
      <c r="M231" s="7">
        <v>1143.501</v>
      </c>
      <c r="N231" s="7">
        <v>774.13699999999994</v>
      </c>
      <c r="O231" s="7">
        <v>100</v>
      </c>
      <c r="P231" s="13">
        <v>6802.92</v>
      </c>
      <c r="Q231" s="12">
        <v>214.97800000000001</v>
      </c>
      <c r="R231" s="7">
        <v>104.16800000000001</v>
      </c>
      <c r="S231" s="7">
        <v>319.14600000000002</v>
      </c>
      <c r="T231" s="8">
        <v>25045718</v>
      </c>
      <c r="U231" s="111">
        <v>15671826</v>
      </c>
      <c r="V231" s="11">
        <v>0</v>
      </c>
      <c r="W231" s="138">
        <v>58.180753504611793</v>
      </c>
      <c r="X231" s="99">
        <v>81</v>
      </c>
      <c r="Y231" s="100">
        <v>56</v>
      </c>
      <c r="Z231" s="104">
        <v>68.5</v>
      </c>
    </row>
    <row r="232" spans="1:26" hidden="1" x14ac:dyDescent="0.2">
      <c r="A232" s="84" t="s">
        <v>71</v>
      </c>
      <c r="B232" s="40">
        <v>37058</v>
      </c>
      <c r="C232" s="8">
        <v>4031.0169999999998</v>
      </c>
      <c r="D232" s="7">
        <v>3056.8510000000001</v>
      </c>
      <c r="E232" s="13">
        <v>7087.8680000000004</v>
      </c>
      <c r="F232" s="97">
        <v>379.65700000000015</v>
      </c>
      <c r="G232" s="123"/>
      <c r="H232" s="123"/>
      <c r="I232" s="7">
        <v>251.14500000000001</v>
      </c>
      <c r="J232" s="7">
        <v>492.86599999999999</v>
      </c>
      <c r="K232" s="7">
        <v>2634.4</v>
      </c>
      <c r="L232" s="7">
        <v>835.65899999999999</v>
      </c>
      <c r="M232" s="7">
        <v>1146.2149999999999</v>
      </c>
      <c r="N232" s="7">
        <v>786.59100000000001</v>
      </c>
      <c r="O232" s="7">
        <v>100</v>
      </c>
      <c r="P232" s="13">
        <v>6626.5330000000004</v>
      </c>
      <c r="Q232" s="12">
        <v>293.05200000000002</v>
      </c>
      <c r="R232" s="7">
        <v>168.28299999999999</v>
      </c>
      <c r="S232" s="7">
        <v>461.33499999999998</v>
      </c>
      <c r="T232" s="8">
        <v>25338770</v>
      </c>
      <c r="U232" s="111">
        <v>15840109</v>
      </c>
      <c r="V232" s="11">
        <v>0</v>
      </c>
      <c r="W232" s="138">
        <v>65.549036549979192</v>
      </c>
      <c r="X232" s="99">
        <v>90</v>
      </c>
      <c r="Y232" s="100">
        <v>53</v>
      </c>
      <c r="Z232" s="104">
        <v>71.5</v>
      </c>
    </row>
    <row r="233" spans="1:26" hidden="1" x14ac:dyDescent="0.2">
      <c r="A233" s="84" t="s">
        <v>72</v>
      </c>
      <c r="B233" s="40">
        <v>37059</v>
      </c>
      <c r="C233" s="8">
        <v>4063.1889999999999</v>
      </c>
      <c r="D233" s="7">
        <v>2888.1030000000001</v>
      </c>
      <c r="E233" s="13">
        <v>6951.2919999999995</v>
      </c>
      <c r="F233" s="97">
        <v>456.55099999999982</v>
      </c>
      <c r="G233" s="123"/>
      <c r="H233" s="123"/>
      <c r="I233" s="7">
        <v>243.13300000000001</v>
      </c>
      <c r="J233" s="7">
        <v>504.15600000000001</v>
      </c>
      <c r="K233" s="7">
        <v>2493.6280000000002</v>
      </c>
      <c r="L233" s="7">
        <v>810.49800000000005</v>
      </c>
      <c r="M233" s="7">
        <v>1146.0409999999999</v>
      </c>
      <c r="N233" s="7">
        <v>780.31899999999996</v>
      </c>
      <c r="O233" s="7">
        <v>100</v>
      </c>
      <c r="P233" s="13">
        <v>6534.3259999999991</v>
      </c>
      <c r="Q233" s="12">
        <v>294.78800000000001</v>
      </c>
      <c r="R233" s="7">
        <v>122.178</v>
      </c>
      <c r="S233" s="7">
        <v>416.96600000000001</v>
      </c>
      <c r="T233" s="8">
        <v>25633558</v>
      </c>
      <c r="U233" s="111">
        <v>15962287</v>
      </c>
      <c r="V233" s="11">
        <v>0</v>
      </c>
      <c r="W233" s="138">
        <v>70.692898896393416</v>
      </c>
      <c r="X233" s="99">
        <v>92</v>
      </c>
      <c r="Y233" s="100">
        <v>63</v>
      </c>
      <c r="Z233" s="104">
        <v>77.5</v>
      </c>
    </row>
    <row r="234" spans="1:26" hidden="1" x14ac:dyDescent="0.2">
      <c r="A234" s="84" t="s">
        <v>73</v>
      </c>
      <c r="B234" s="40">
        <v>37060</v>
      </c>
      <c r="C234" s="8">
        <v>4056.5729999999999</v>
      </c>
      <c r="D234" s="7">
        <v>2676.3240000000001</v>
      </c>
      <c r="E234" s="13">
        <v>6732.8969999999999</v>
      </c>
      <c r="F234" s="97">
        <v>465.40299999999905</v>
      </c>
      <c r="G234" s="123"/>
      <c r="H234" s="123"/>
      <c r="I234" s="7">
        <v>259.58699999999999</v>
      </c>
      <c r="J234" s="7">
        <v>506.262</v>
      </c>
      <c r="K234" s="7">
        <v>2240.451</v>
      </c>
      <c r="L234" s="7">
        <v>861.875</v>
      </c>
      <c r="M234" s="7">
        <v>1147.8009999999999</v>
      </c>
      <c r="N234" s="7">
        <v>793.51499999999999</v>
      </c>
      <c r="O234" s="7">
        <v>100</v>
      </c>
      <c r="P234" s="13">
        <v>6374.8940000000002</v>
      </c>
      <c r="Q234" s="12">
        <v>244.238</v>
      </c>
      <c r="R234" s="7">
        <v>113.765</v>
      </c>
      <c r="S234" s="7">
        <v>358.00299999999999</v>
      </c>
      <c r="T234" s="8">
        <v>25877796</v>
      </c>
      <c r="U234" s="111">
        <v>16076052</v>
      </c>
      <c r="V234" s="11">
        <v>0</v>
      </c>
      <c r="W234" s="138">
        <v>75.671831586132555</v>
      </c>
      <c r="X234" s="99">
        <v>78</v>
      </c>
      <c r="Y234" s="100">
        <v>54</v>
      </c>
      <c r="Z234" s="104">
        <v>66</v>
      </c>
    </row>
    <row r="235" spans="1:26" hidden="1" x14ac:dyDescent="0.2">
      <c r="A235" s="84" t="s">
        <v>74</v>
      </c>
      <c r="B235" s="40">
        <v>37061</v>
      </c>
      <c r="C235" s="8">
        <v>3949</v>
      </c>
      <c r="D235" s="7">
        <v>2642.8649999999998</v>
      </c>
      <c r="E235" s="13">
        <v>6591.8649999999998</v>
      </c>
      <c r="F235" s="97">
        <v>492.82</v>
      </c>
      <c r="G235" s="123"/>
      <c r="H235" s="123"/>
      <c r="I235" s="7">
        <v>258.52999999999997</v>
      </c>
      <c r="J235" s="7">
        <v>439.07299999999998</v>
      </c>
      <c r="K235" s="7">
        <v>2263.1610000000001</v>
      </c>
      <c r="L235" s="7">
        <v>856.78800000000001</v>
      </c>
      <c r="M235" s="7">
        <v>1174.4380000000001</v>
      </c>
      <c r="N235" s="7">
        <v>785.721</v>
      </c>
      <c r="O235" s="7">
        <v>99</v>
      </c>
      <c r="P235" s="13">
        <v>6369.530999999999</v>
      </c>
      <c r="Q235" s="12">
        <v>144.49700000000001</v>
      </c>
      <c r="R235" s="7">
        <v>77.837000000000003</v>
      </c>
      <c r="S235" s="7">
        <v>222.334</v>
      </c>
      <c r="T235" s="8">
        <v>26022293</v>
      </c>
      <c r="U235" s="111">
        <v>16153889</v>
      </c>
      <c r="V235" s="11">
        <v>7.3896444519050419E-13</v>
      </c>
      <c r="W235" s="138">
        <v>71.07908087883996</v>
      </c>
      <c r="X235" s="99">
        <v>84</v>
      </c>
      <c r="Y235" s="100">
        <v>53</v>
      </c>
      <c r="Z235" s="104">
        <v>68.5</v>
      </c>
    </row>
    <row r="236" spans="1:26" hidden="1" x14ac:dyDescent="0.2">
      <c r="A236" s="84" t="s">
        <v>68</v>
      </c>
      <c r="B236" s="40">
        <v>37062</v>
      </c>
      <c r="C236" s="8">
        <v>3993.0360000000001</v>
      </c>
      <c r="D236" s="7">
        <v>2697.2510000000002</v>
      </c>
      <c r="E236" s="13">
        <v>6690.2870000000003</v>
      </c>
      <c r="F236" s="97">
        <v>540.18400000000122</v>
      </c>
      <c r="G236" s="123"/>
      <c r="H236" s="123"/>
      <c r="I236" s="7">
        <v>266.28300000000002</v>
      </c>
      <c r="J236" s="7">
        <v>446.61799999999999</v>
      </c>
      <c r="K236" s="7">
        <v>2213.8159999999998</v>
      </c>
      <c r="L236" s="7">
        <v>920.548</v>
      </c>
      <c r="M236" s="7">
        <v>1138.962</v>
      </c>
      <c r="N236" s="7">
        <v>791.31299999999999</v>
      </c>
      <c r="O236" s="7">
        <v>100</v>
      </c>
      <c r="P236" s="13">
        <v>6417.7240000000002</v>
      </c>
      <c r="Q236" s="12">
        <v>201.06399999999999</v>
      </c>
      <c r="R236" s="7">
        <v>71.498999999999995</v>
      </c>
      <c r="S236" s="7">
        <v>272.56299999999999</v>
      </c>
      <c r="T236" s="8">
        <v>26223357</v>
      </c>
      <c r="U236" s="111">
        <v>16225388</v>
      </c>
      <c r="V236" s="11">
        <v>0</v>
      </c>
      <c r="W236" s="138">
        <v>62.842977675616538</v>
      </c>
      <c r="X236" s="99">
        <v>88</v>
      </c>
      <c r="Y236" s="100">
        <v>56</v>
      </c>
      <c r="Z236" s="104">
        <v>72</v>
      </c>
    </row>
    <row r="237" spans="1:26" hidden="1" x14ac:dyDescent="0.2">
      <c r="A237" s="84" t="s">
        <v>69</v>
      </c>
      <c r="B237" s="40">
        <v>37063</v>
      </c>
      <c r="C237" s="8">
        <v>3988.9949999999999</v>
      </c>
      <c r="D237" s="7">
        <v>2919.3789999999999</v>
      </c>
      <c r="E237" s="13">
        <v>6908.3739999999998</v>
      </c>
      <c r="F237" s="97">
        <v>535.26399999999921</v>
      </c>
      <c r="G237" s="123"/>
      <c r="H237" s="123"/>
      <c r="I237" s="7">
        <v>254.79400000000001</v>
      </c>
      <c r="J237" s="7">
        <v>493.04599999999999</v>
      </c>
      <c r="K237" s="7">
        <v>2408.058</v>
      </c>
      <c r="L237" s="7">
        <v>893.66099999999994</v>
      </c>
      <c r="M237" s="7">
        <v>1162.81</v>
      </c>
      <c r="N237" s="7">
        <v>786.14700000000005</v>
      </c>
      <c r="O237" s="7">
        <v>100</v>
      </c>
      <c r="P237" s="13">
        <v>6633.78</v>
      </c>
      <c r="Q237" s="12">
        <v>211.113</v>
      </c>
      <c r="R237" s="7">
        <v>63.481000000000002</v>
      </c>
      <c r="S237" s="7">
        <v>274.59399999999999</v>
      </c>
      <c r="T237" s="8">
        <v>26434470</v>
      </c>
      <c r="U237" s="111">
        <v>16288869</v>
      </c>
      <c r="V237" s="11">
        <v>0</v>
      </c>
      <c r="W237" s="138">
        <v>66.032242637682316</v>
      </c>
      <c r="X237" s="99">
        <v>93</v>
      </c>
      <c r="Y237" s="100">
        <v>58</v>
      </c>
      <c r="Z237" s="104">
        <v>75.5</v>
      </c>
    </row>
    <row r="238" spans="1:26" hidden="1" x14ac:dyDescent="0.2">
      <c r="A238" s="84" t="s">
        <v>70</v>
      </c>
      <c r="B238" s="40">
        <v>37064</v>
      </c>
      <c r="C238" s="8">
        <v>4023.627</v>
      </c>
      <c r="D238" s="7">
        <v>2978.63</v>
      </c>
      <c r="E238" s="13">
        <v>7002.2569999999996</v>
      </c>
      <c r="F238" s="97">
        <v>519.5649999999988</v>
      </c>
      <c r="G238" s="123"/>
      <c r="H238" s="123"/>
      <c r="I238" s="7">
        <v>263.98500000000001</v>
      </c>
      <c r="J238" s="7">
        <v>481.47800000000001</v>
      </c>
      <c r="K238" s="7">
        <v>2499.7559999999999</v>
      </c>
      <c r="L238" s="7">
        <v>917.63099999999997</v>
      </c>
      <c r="M238" s="7">
        <v>1164.1969999999999</v>
      </c>
      <c r="N238" s="7">
        <v>787.73800000000006</v>
      </c>
      <c r="O238" s="7">
        <v>100</v>
      </c>
      <c r="P238" s="13">
        <v>6734.35</v>
      </c>
      <c r="Q238" s="12">
        <v>182.751</v>
      </c>
      <c r="R238" s="7">
        <v>85.156000000000006</v>
      </c>
      <c r="S238" s="7">
        <v>267.90700000000004</v>
      </c>
      <c r="T238" s="8">
        <v>26617221</v>
      </c>
      <c r="U238" s="111">
        <v>16374025</v>
      </c>
      <c r="V238" s="11">
        <v>0</v>
      </c>
      <c r="W238" s="138">
        <v>68.486083034719371</v>
      </c>
      <c r="X238" s="99">
        <v>98</v>
      </c>
      <c r="Y238" s="100">
        <v>63</v>
      </c>
      <c r="Z238" s="104">
        <v>80.5</v>
      </c>
    </row>
    <row r="239" spans="1:26" hidden="1" x14ac:dyDescent="0.2">
      <c r="A239" s="84" t="s">
        <v>71</v>
      </c>
      <c r="B239" s="40">
        <v>37065</v>
      </c>
      <c r="C239" s="8">
        <v>3924.3539999999998</v>
      </c>
      <c r="D239" s="7">
        <v>2998.4609999999998</v>
      </c>
      <c r="E239" s="13">
        <v>6922.8149999999996</v>
      </c>
      <c r="F239" s="97">
        <v>412.74600000000027</v>
      </c>
      <c r="G239" s="123"/>
      <c r="H239" s="123"/>
      <c r="I239" s="7">
        <v>254.74299999999999</v>
      </c>
      <c r="J239" s="7">
        <v>470.28800000000001</v>
      </c>
      <c r="K239" s="7">
        <v>2527.58</v>
      </c>
      <c r="L239" s="7">
        <v>887.04300000000001</v>
      </c>
      <c r="M239" s="7">
        <v>1165.374</v>
      </c>
      <c r="N239" s="7">
        <v>785.70100000000002</v>
      </c>
      <c r="O239" s="7">
        <v>100</v>
      </c>
      <c r="P239" s="13">
        <v>6603.4749999999995</v>
      </c>
      <c r="Q239" s="12">
        <v>240.06399999999999</v>
      </c>
      <c r="R239" s="7">
        <v>79.275999999999996</v>
      </c>
      <c r="S239" s="7">
        <v>319.33999999999997</v>
      </c>
      <c r="T239" s="8">
        <v>26857285</v>
      </c>
      <c r="U239" s="111">
        <v>16453301</v>
      </c>
      <c r="V239" s="11">
        <v>0</v>
      </c>
      <c r="W239" s="138">
        <v>73.69308872444617</v>
      </c>
      <c r="X239" s="99">
        <v>95</v>
      </c>
      <c r="Y239" s="100">
        <v>78</v>
      </c>
      <c r="Z239" s="104">
        <v>86.5</v>
      </c>
    </row>
    <row r="240" spans="1:26" hidden="1" x14ac:dyDescent="0.2">
      <c r="A240" s="84" t="s">
        <v>72</v>
      </c>
      <c r="B240" s="40">
        <v>37066</v>
      </c>
      <c r="C240" s="8">
        <v>3932.5039999999999</v>
      </c>
      <c r="D240" s="7">
        <v>2952.9</v>
      </c>
      <c r="E240" s="13">
        <v>6885.4040000000005</v>
      </c>
      <c r="F240" s="97">
        <v>420.23300000000012</v>
      </c>
      <c r="G240" s="123"/>
      <c r="H240" s="123"/>
      <c r="I240" s="7">
        <v>249.18799999999999</v>
      </c>
      <c r="J240" s="7">
        <v>478.22899999999998</v>
      </c>
      <c r="K240" s="7">
        <v>2525.13</v>
      </c>
      <c r="L240" s="7">
        <v>832.78899999999999</v>
      </c>
      <c r="M240" s="7">
        <v>1163.405</v>
      </c>
      <c r="N240" s="7">
        <v>787.774</v>
      </c>
      <c r="O240" s="7">
        <v>100</v>
      </c>
      <c r="P240" s="13">
        <v>6556.7480000000005</v>
      </c>
      <c r="Q240" s="12">
        <v>228.27</v>
      </c>
      <c r="R240" s="7">
        <v>100.386</v>
      </c>
      <c r="S240" s="7">
        <v>328.65600000000001</v>
      </c>
      <c r="T240" s="8">
        <v>27085555</v>
      </c>
      <c r="U240" s="111">
        <v>16553687</v>
      </c>
      <c r="V240" s="11">
        <v>0</v>
      </c>
      <c r="W240" s="138">
        <v>76.485482978131301</v>
      </c>
      <c r="X240" s="99">
        <v>96</v>
      </c>
      <c r="Y240" s="100">
        <v>70</v>
      </c>
      <c r="Z240" s="104">
        <v>83</v>
      </c>
    </row>
    <row r="241" spans="1:26" hidden="1" x14ac:dyDescent="0.2">
      <c r="A241" s="84" t="s">
        <v>73</v>
      </c>
      <c r="B241" s="40">
        <v>37067</v>
      </c>
      <c r="C241" s="8">
        <v>3955.1379999999999</v>
      </c>
      <c r="D241" s="7">
        <v>2998.7040000000002</v>
      </c>
      <c r="E241" s="13">
        <v>6953.8420000000006</v>
      </c>
      <c r="F241" s="97">
        <v>449.16700000000054</v>
      </c>
      <c r="G241" s="123"/>
      <c r="H241" s="123"/>
      <c r="I241" s="7">
        <v>249.14</v>
      </c>
      <c r="J241" s="7">
        <v>491.38400000000001</v>
      </c>
      <c r="K241" s="7">
        <v>2527.596</v>
      </c>
      <c r="L241" s="7">
        <v>875.06799999999998</v>
      </c>
      <c r="M241" s="7">
        <v>1162.9469999999999</v>
      </c>
      <c r="N241" s="7">
        <v>788.56600000000003</v>
      </c>
      <c r="O241" s="7">
        <v>100</v>
      </c>
      <c r="P241" s="13">
        <v>6643.8680000000004</v>
      </c>
      <c r="Q241" s="12">
        <v>227.96</v>
      </c>
      <c r="R241" s="7">
        <v>82.013999999999996</v>
      </c>
      <c r="S241" s="7">
        <v>309.97399999999999</v>
      </c>
      <c r="T241" s="8">
        <v>27313515</v>
      </c>
      <c r="U241" s="111">
        <v>16635701</v>
      </c>
      <c r="V241" s="11">
        <v>0</v>
      </c>
      <c r="W241" s="138">
        <v>77.463816192507281</v>
      </c>
      <c r="X241" s="99">
        <v>89</v>
      </c>
      <c r="Y241" s="100">
        <v>63</v>
      </c>
      <c r="Z241" s="104">
        <v>76</v>
      </c>
    </row>
    <row r="242" spans="1:26" hidden="1" x14ac:dyDescent="0.2">
      <c r="A242" s="84" t="s">
        <v>74</v>
      </c>
      <c r="B242" s="40">
        <v>37068</v>
      </c>
      <c r="C242" s="8">
        <v>3975.277</v>
      </c>
      <c r="D242" s="7">
        <v>2974.6239999999998</v>
      </c>
      <c r="E242" s="13">
        <v>6949.9009999999998</v>
      </c>
      <c r="F242" s="97">
        <v>497.69899999999956</v>
      </c>
      <c r="G242" s="123"/>
      <c r="H242" s="123"/>
      <c r="I242" s="7">
        <v>261.63499999999999</v>
      </c>
      <c r="J242" s="7">
        <v>476.18599999999998</v>
      </c>
      <c r="K242" s="7">
        <v>2528.6849999999999</v>
      </c>
      <c r="L242" s="7">
        <v>848.59100000000001</v>
      </c>
      <c r="M242" s="7">
        <v>1155.171</v>
      </c>
      <c r="N242" s="7">
        <v>795.22900000000004</v>
      </c>
      <c r="O242" s="7">
        <v>100</v>
      </c>
      <c r="P242" s="13">
        <v>6663.1959999999999</v>
      </c>
      <c r="Q242" s="12">
        <v>206.399</v>
      </c>
      <c r="R242" s="7">
        <v>80.305999999999997</v>
      </c>
      <c r="S242" s="7">
        <v>286.70499999999998</v>
      </c>
      <c r="T242" s="8">
        <v>27519914</v>
      </c>
      <c r="U242" s="111">
        <v>16716007</v>
      </c>
      <c r="V242" s="11">
        <v>0</v>
      </c>
      <c r="W242" s="138">
        <v>76.87266176128351</v>
      </c>
      <c r="X242" s="99">
        <v>81</v>
      </c>
      <c r="Y242" s="100">
        <v>68</v>
      </c>
      <c r="Z242" s="104">
        <v>74.5</v>
      </c>
    </row>
    <row r="243" spans="1:26" hidden="1" x14ac:dyDescent="0.2">
      <c r="A243" s="84" t="s">
        <v>68</v>
      </c>
      <c r="B243" s="40">
        <v>37069</v>
      </c>
      <c r="C243" s="8">
        <v>3905.8879999999999</v>
      </c>
      <c r="D243" s="7">
        <v>3100.4920000000002</v>
      </c>
      <c r="E243" s="13">
        <v>7006.38</v>
      </c>
      <c r="F243" s="97">
        <v>314.78599999999994</v>
      </c>
      <c r="G243" s="123"/>
      <c r="H243" s="123"/>
      <c r="I243" s="7">
        <v>262.95699999999999</v>
      </c>
      <c r="J243" s="7">
        <v>423.48700000000002</v>
      </c>
      <c r="K243" s="7">
        <v>2666.587</v>
      </c>
      <c r="L243" s="7">
        <v>916.29499999999996</v>
      </c>
      <c r="M243" s="7">
        <v>1169.2840000000001</v>
      </c>
      <c r="N243" s="7">
        <v>789.35500000000002</v>
      </c>
      <c r="O243" s="7">
        <v>100</v>
      </c>
      <c r="P243" s="13">
        <v>6642.7510000000002</v>
      </c>
      <c r="Q243" s="12">
        <v>168.02099999999999</v>
      </c>
      <c r="R243" s="7">
        <v>195.608</v>
      </c>
      <c r="S243" s="7">
        <v>363.62900000000002</v>
      </c>
      <c r="T243" s="8">
        <v>27687935</v>
      </c>
      <c r="U243" s="111">
        <v>16911615</v>
      </c>
      <c r="V243" s="11">
        <v>0</v>
      </c>
      <c r="W243" s="138">
        <v>74.161461836424266</v>
      </c>
      <c r="X243" s="99">
        <v>92</v>
      </c>
      <c r="Y243" s="100">
        <v>67</v>
      </c>
      <c r="Z243" s="104">
        <v>79.5</v>
      </c>
    </row>
    <row r="244" spans="1:26" hidden="1" x14ac:dyDescent="0.2">
      <c r="A244" s="84" t="s">
        <v>69</v>
      </c>
      <c r="B244" s="40">
        <v>37070</v>
      </c>
      <c r="C244" s="8">
        <v>3938.692</v>
      </c>
      <c r="D244" s="7">
        <v>3085.6849999999999</v>
      </c>
      <c r="E244" s="13">
        <v>7024.3770000000004</v>
      </c>
      <c r="F244" s="97">
        <v>490.99100000000112</v>
      </c>
      <c r="G244" s="123"/>
      <c r="H244" s="123"/>
      <c r="I244" s="7">
        <v>261.36500000000001</v>
      </c>
      <c r="J244" s="7">
        <v>429.75900000000001</v>
      </c>
      <c r="K244" s="7">
        <v>2708.098</v>
      </c>
      <c r="L244" s="7">
        <v>855.91800000000001</v>
      </c>
      <c r="M244" s="7">
        <v>1151.366</v>
      </c>
      <c r="N244" s="7">
        <v>807.12900000000002</v>
      </c>
      <c r="O244" s="7">
        <v>100</v>
      </c>
      <c r="P244" s="13">
        <v>6804.6260000000002</v>
      </c>
      <c r="Q244" s="12">
        <v>128.13200000000001</v>
      </c>
      <c r="R244" s="7">
        <v>91.619</v>
      </c>
      <c r="S244" s="7">
        <v>219.751</v>
      </c>
      <c r="T244" s="8">
        <v>27816067</v>
      </c>
      <c r="U244" s="111">
        <v>17003234</v>
      </c>
      <c r="V244" s="11">
        <v>0</v>
      </c>
      <c r="W244" s="138">
        <v>74.5109342353324</v>
      </c>
      <c r="X244" s="99">
        <v>92</v>
      </c>
      <c r="Y244" s="100">
        <v>66</v>
      </c>
      <c r="Z244" s="104">
        <v>79</v>
      </c>
    </row>
    <row r="245" spans="1:26" hidden="1" x14ac:dyDescent="0.2">
      <c r="A245" s="84" t="s">
        <v>70</v>
      </c>
      <c r="B245" s="40">
        <v>37071</v>
      </c>
      <c r="C245" s="8">
        <v>3951.7069999999999</v>
      </c>
      <c r="D245" s="7">
        <v>2847.6869999999999</v>
      </c>
      <c r="E245" s="13">
        <v>6799.3940000000002</v>
      </c>
      <c r="F245" s="97">
        <v>375.60800000000017</v>
      </c>
      <c r="G245" s="123"/>
      <c r="H245" s="123"/>
      <c r="I245" s="7">
        <v>245.494</v>
      </c>
      <c r="J245" s="7">
        <v>430.01499999999999</v>
      </c>
      <c r="K245" s="7">
        <v>2463.9780000000001</v>
      </c>
      <c r="L245" s="7">
        <v>885.41399999999999</v>
      </c>
      <c r="M245" s="7">
        <v>1160.3720000000001</v>
      </c>
      <c r="N245" s="7">
        <v>800.37</v>
      </c>
      <c r="O245" s="7">
        <v>100</v>
      </c>
      <c r="P245" s="13">
        <v>6461.2510000000002</v>
      </c>
      <c r="Q245" s="12">
        <v>239.49100000000001</v>
      </c>
      <c r="R245" s="7">
        <v>98.652000000000001</v>
      </c>
      <c r="S245" s="7">
        <v>338.14300000000003</v>
      </c>
      <c r="T245" s="8">
        <v>28055558</v>
      </c>
      <c r="U245" s="111">
        <v>17101886</v>
      </c>
      <c r="V245" s="11">
        <v>0</v>
      </c>
      <c r="W245" s="138">
        <v>77.746522240803358</v>
      </c>
      <c r="X245" s="99">
        <v>96</v>
      </c>
      <c r="Y245" s="100">
        <v>63</v>
      </c>
      <c r="Z245" s="104">
        <v>79.5</v>
      </c>
    </row>
    <row r="246" spans="1:26" ht="10.8" hidden="1" thickBot="1" x14ac:dyDescent="0.25">
      <c r="A246" s="94" t="s">
        <v>71</v>
      </c>
      <c r="B246" s="41">
        <v>37072</v>
      </c>
      <c r="C246" s="42">
        <v>3936.3609999999999</v>
      </c>
      <c r="D246" s="43">
        <v>2960.2860000000001</v>
      </c>
      <c r="E246" s="46">
        <v>6896.6469999999999</v>
      </c>
      <c r="F246" s="98">
        <v>437.88599999999934</v>
      </c>
      <c r="G246" s="124"/>
      <c r="H246" s="124"/>
      <c r="I246" s="43">
        <v>235.34</v>
      </c>
      <c r="J246" s="43">
        <v>395.15899999999999</v>
      </c>
      <c r="K246" s="43">
        <v>2629.2440000000001</v>
      </c>
      <c r="L246" s="43">
        <v>833.31899999999996</v>
      </c>
      <c r="M246" s="43">
        <v>1146.299</v>
      </c>
      <c r="N246" s="43">
        <v>802.63300000000004</v>
      </c>
      <c r="O246" s="43">
        <v>100</v>
      </c>
      <c r="P246" s="46">
        <v>6579.88</v>
      </c>
      <c r="Q246" s="45">
        <v>245.197</v>
      </c>
      <c r="R246" s="43">
        <v>71.569999999999993</v>
      </c>
      <c r="S246" s="43">
        <v>316.767</v>
      </c>
      <c r="T246" s="42">
        <v>28300755</v>
      </c>
      <c r="U246" s="118">
        <v>17173456</v>
      </c>
      <c r="V246" s="47">
        <v>0</v>
      </c>
      <c r="W246" s="139">
        <v>78.592368493797537</v>
      </c>
      <c r="X246" s="101">
        <v>101</v>
      </c>
      <c r="Y246" s="102">
        <v>65</v>
      </c>
      <c r="Z246" s="105">
        <v>83</v>
      </c>
    </row>
    <row r="247" spans="1:26" hidden="1" x14ac:dyDescent="0.2">
      <c r="A247" s="84" t="s">
        <v>72</v>
      </c>
      <c r="B247" s="40">
        <v>37073</v>
      </c>
      <c r="C247" s="8">
        <v>3916</v>
      </c>
      <c r="D247" s="7">
        <v>3100</v>
      </c>
      <c r="E247" s="13">
        <v>7016</v>
      </c>
      <c r="F247" s="83">
        <v>363</v>
      </c>
      <c r="G247" s="123">
        <v>6</v>
      </c>
      <c r="H247" s="123">
        <v>6</v>
      </c>
      <c r="I247" s="10">
        <v>227</v>
      </c>
      <c r="J247" s="7">
        <v>340</v>
      </c>
      <c r="K247" s="7">
        <v>2761</v>
      </c>
      <c r="L247" s="7">
        <v>834</v>
      </c>
      <c r="M247" s="7">
        <v>1153</v>
      </c>
      <c r="N247" s="5">
        <v>850</v>
      </c>
      <c r="O247" s="5">
        <v>100</v>
      </c>
      <c r="P247" s="13">
        <v>6628</v>
      </c>
      <c r="Q247" s="12">
        <v>254</v>
      </c>
      <c r="R247" s="7">
        <v>134.11600000000001</v>
      </c>
      <c r="S247" s="7">
        <v>388.11599999999999</v>
      </c>
      <c r="T247" s="8">
        <v>28554755</v>
      </c>
      <c r="U247" s="111">
        <v>17307572</v>
      </c>
      <c r="V247" s="11">
        <v>-0.11599999999998545</v>
      </c>
      <c r="W247" s="138">
        <v>80.418474721715342</v>
      </c>
      <c r="X247" s="88">
        <v>100</v>
      </c>
      <c r="Y247" s="28">
        <v>65</v>
      </c>
      <c r="Z247" s="34">
        <v>76</v>
      </c>
    </row>
    <row r="248" spans="1:26" hidden="1" x14ac:dyDescent="0.2">
      <c r="A248" s="84" t="s">
        <v>73</v>
      </c>
      <c r="B248" s="40">
        <v>37074</v>
      </c>
      <c r="C248" s="8">
        <v>3869</v>
      </c>
      <c r="D248" s="7">
        <v>2870</v>
      </c>
      <c r="E248" s="13">
        <v>6739</v>
      </c>
      <c r="F248" s="83">
        <v>311</v>
      </c>
      <c r="G248" s="123">
        <v>-46</v>
      </c>
      <c r="H248" s="123">
        <v>-46</v>
      </c>
      <c r="I248" s="10">
        <v>252</v>
      </c>
      <c r="J248" s="7">
        <v>383</v>
      </c>
      <c r="K248" s="7">
        <v>2377</v>
      </c>
      <c r="L248" s="7">
        <v>866</v>
      </c>
      <c r="M248" s="7">
        <v>1152</v>
      </c>
      <c r="N248" s="5">
        <v>885</v>
      </c>
      <c r="O248" s="5">
        <v>100</v>
      </c>
      <c r="P248" s="13">
        <v>6326</v>
      </c>
      <c r="Q248" s="12">
        <v>299</v>
      </c>
      <c r="R248" s="7">
        <v>114.17700000000001</v>
      </c>
      <c r="S248" s="7">
        <v>413.17700000000002</v>
      </c>
      <c r="T248" s="8">
        <v>28853755</v>
      </c>
      <c r="U248" s="111">
        <v>17421749</v>
      </c>
      <c r="V248" s="11">
        <v>-0.17700000000002092</v>
      </c>
      <c r="W248" s="138">
        <v>80.944053034679854</v>
      </c>
      <c r="X248" s="88">
        <v>100</v>
      </c>
      <c r="Y248" s="28">
        <v>70</v>
      </c>
      <c r="Z248" s="34">
        <v>85</v>
      </c>
    </row>
    <row r="249" spans="1:26" hidden="1" x14ac:dyDescent="0.2">
      <c r="A249" s="84" t="s">
        <v>74</v>
      </c>
      <c r="B249" s="40">
        <v>37075</v>
      </c>
      <c r="C249" s="8">
        <v>3956</v>
      </c>
      <c r="D249" s="7">
        <v>2898</v>
      </c>
      <c r="E249" s="13">
        <v>6854</v>
      </c>
      <c r="F249" s="83">
        <v>314</v>
      </c>
      <c r="G249" s="123">
        <v>-43</v>
      </c>
      <c r="H249" s="123">
        <v>-89</v>
      </c>
      <c r="I249" s="10">
        <v>249</v>
      </c>
      <c r="J249" s="7">
        <v>424</v>
      </c>
      <c r="K249" s="7">
        <v>2397</v>
      </c>
      <c r="L249" s="7">
        <v>913</v>
      </c>
      <c r="M249" s="7">
        <v>1114</v>
      </c>
      <c r="N249" s="5">
        <v>903</v>
      </c>
      <c r="O249" s="5">
        <v>100</v>
      </c>
      <c r="P249" s="13">
        <v>6414</v>
      </c>
      <c r="Q249" s="12">
        <v>300</v>
      </c>
      <c r="R249" s="7">
        <v>139.65</v>
      </c>
      <c r="S249" s="7">
        <v>439.65</v>
      </c>
      <c r="T249" s="8">
        <v>29153755</v>
      </c>
      <c r="U249" s="111">
        <v>17561399</v>
      </c>
      <c r="V249" s="11">
        <v>0.35000000000002274</v>
      </c>
      <c r="W249" s="138">
        <v>80.507337034418526</v>
      </c>
      <c r="X249" s="88">
        <v>103</v>
      </c>
      <c r="Y249" s="28">
        <v>69</v>
      </c>
      <c r="Z249" s="34">
        <v>86</v>
      </c>
    </row>
    <row r="250" spans="1:26" hidden="1" x14ac:dyDescent="0.2">
      <c r="A250" s="84" t="s">
        <v>68</v>
      </c>
      <c r="B250" s="40">
        <v>37076</v>
      </c>
      <c r="C250" s="8">
        <v>3980</v>
      </c>
      <c r="D250" s="7">
        <v>3036</v>
      </c>
      <c r="E250" s="13">
        <v>7016</v>
      </c>
      <c r="F250" s="83">
        <v>294</v>
      </c>
      <c r="G250" s="123">
        <v>-63</v>
      </c>
      <c r="H250" s="123">
        <v>-152</v>
      </c>
      <c r="I250" s="10">
        <v>215</v>
      </c>
      <c r="J250" s="7">
        <v>402</v>
      </c>
      <c r="K250" s="7">
        <v>2558</v>
      </c>
      <c r="L250" s="7">
        <v>897</v>
      </c>
      <c r="M250" s="7">
        <v>1148</v>
      </c>
      <c r="N250" s="5">
        <v>887</v>
      </c>
      <c r="O250" s="5">
        <v>100</v>
      </c>
      <c r="P250" s="13">
        <v>6501</v>
      </c>
      <c r="Q250" s="12">
        <v>303</v>
      </c>
      <c r="R250" s="7">
        <v>212.791</v>
      </c>
      <c r="S250" s="7">
        <v>515.79099999999994</v>
      </c>
      <c r="T250" s="8">
        <v>29456755</v>
      </c>
      <c r="U250" s="111">
        <v>17774190</v>
      </c>
      <c r="V250" s="11">
        <v>-0.79099999999993997</v>
      </c>
      <c r="W250" s="138">
        <v>76.855335679467032</v>
      </c>
      <c r="X250" s="88">
        <v>104</v>
      </c>
      <c r="Y250" s="28">
        <v>71</v>
      </c>
      <c r="Z250" s="34">
        <v>87.5</v>
      </c>
    </row>
    <row r="251" spans="1:26" hidden="1" x14ac:dyDescent="0.2">
      <c r="A251" s="84" t="s">
        <v>69</v>
      </c>
      <c r="B251" s="40">
        <v>37077</v>
      </c>
      <c r="C251" s="8">
        <v>4004</v>
      </c>
      <c r="D251" s="7">
        <v>2768</v>
      </c>
      <c r="E251" s="13">
        <v>6772</v>
      </c>
      <c r="F251" s="83">
        <v>448</v>
      </c>
      <c r="G251" s="123">
        <v>91</v>
      </c>
      <c r="H251" s="123">
        <v>-61</v>
      </c>
      <c r="I251" s="10">
        <v>235</v>
      </c>
      <c r="J251" s="7">
        <v>433</v>
      </c>
      <c r="K251" s="7">
        <v>2238</v>
      </c>
      <c r="L251" s="7">
        <v>893</v>
      </c>
      <c r="M251" s="7">
        <v>1137</v>
      </c>
      <c r="N251" s="5">
        <v>912</v>
      </c>
      <c r="O251" s="5">
        <v>100</v>
      </c>
      <c r="P251" s="13">
        <v>6396</v>
      </c>
      <c r="Q251" s="12">
        <v>272</v>
      </c>
      <c r="R251" s="7">
        <v>104.143</v>
      </c>
      <c r="S251" s="7">
        <v>376.14300000000003</v>
      </c>
      <c r="T251" s="8">
        <v>29728755</v>
      </c>
      <c r="U251" s="111">
        <v>17878333</v>
      </c>
      <c r="V251" s="11">
        <v>-0.1430000000000291</v>
      </c>
      <c r="W251" s="138">
        <v>81.227589072134919</v>
      </c>
      <c r="X251" s="88">
        <v>98</v>
      </c>
      <c r="Y251" s="28">
        <v>75</v>
      </c>
      <c r="Z251" s="34">
        <v>86.5</v>
      </c>
    </row>
    <row r="252" spans="1:26" hidden="1" x14ac:dyDescent="0.2">
      <c r="A252" s="84" t="s">
        <v>70</v>
      </c>
      <c r="B252" s="40">
        <v>37078</v>
      </c>
      <c r="C252" s="8">
        <v>3990</v>
      </c>
      <c r="D252" s="7">
        <v>2917</v>
      </c>
      <c r="E252" s="13">
        <v>6907</v>
      </c>
      <c r="F252" s="83">
        <v>429</v>
      </c>
      <c r="G252" s="123">
        <v>72</v>
      </c>
      <c r="H252" s="123">
        <v>11</v>
      </c>
      <c r="I252" s="10">
        <v>234</v>
      </c>
      <c r="J252" s="7">
        <v>398</v>
      </c>
      <c r="K252" s="7">
        <v>2487</v>
      </c>
      <c r="L252" s="7">
        <v>816</v>
      </c>
      <c r="M252" s="7">
        <v>1155</v>
      </c>
      <c r="N252" s="5">
        <v>887</v>
      </c>
      <c r="O252" s="5">
        <v>100</v>
      </c>
      <c r="P252" s="13">
        <v>6506</v>
      </c>
      <c r="Q252" s="12">
        <v>278</v>
      </c>
      <c r="R252" s="7">
        <v>123.60899999999999</v>
      </c>
      <c r="S252" s="7">
        <v>401.60899999999998</v>
      </c>
      <c r="T252" s="8">
        <v>30006755</v>
      </c>
      <c r="U252" s="111">
        <v>18001942</v>
      </c>
      <c r="V252" s="11">
        <v>-0.60899999999998045</v>
      </c>
      <c r="W252" s="138">
        <v>78.031399745330518</v>
      </c>
      <c r="X252" s="88">
        <v>92</v>
      </c>
      <c r="Y252" s="28">
        <v>66</v>
      </c>
      <c r="Z252" s="34">
        <v>79</v>
      </c>
    </row>
    <row r="253" spans="1:26" hidden="1" x14ac:dyDescent="0.2">
      <c r="A253" s="84" t="s">
        <v>71</v>
      </c>
      <c r="B253" s="40">
        <v>37079</v>
      </c>
      <c r="C253" s="8">
        <v>4036</v>
      </c>
      <c r="D253" s="7">
        <v>2999</v>
      </c>
      <c r="E253" s="13">
        <v>7035</v>
      </c>
      <c r="F253" s="83">
        <v>389</v>
      </c>
      <c r="G253" s="123">
        <v>32</v>
      </c>
      <c r="H253" s="123">
        <v>43</v>
      </c>
      <c r="I253" s="10">
        <v>226</v>
      </c>
      <c r="J253" s="7">
        <v>447</v>
      </c>
      <c r="K253" s="7">
        <v>2571</v>
      </c>
      <c r="L253" s="7">
        <v>863</v>
      </c>
      <c r="M253" s="7">
        <v>1154</v>
      </c>
      <c r="N253" s="5">
        <v>887</v>
      </c>
      <c r="O253" s="5">
        <v>100</v>
      </c>
      <c r="P253" s="13">
        <v>6637</v>
      </c>
      <c r="Q253" s="12">
        <v>253</v>
      </c>
      <c r="R253" s="7">
        <v>145.11000000000001</v>
      </c>
      <c r="S253" s="7">
        <v>398.11</v>
      </c>
      <c r="T253" s="8">
        <v>30259755</v>
      </c>
      <c r="U253" s="111">
        <v>18147052</v>
      </c>
      <c r="V253" s="11">
        <v>-0.11000000000001364</v>
      </c>
      <c r="W253" s="138">
        <v>79.716314820235297</v>
      </c>
      <c r="X253" s="88">
        <v>86</v>
      </c>
      <c r="Y253" s="28">
        <v>67</v>
      </c>
      <c r="Z253" s="34">
        <v>76.5</v>
      </c>
    </row>
    <row r="254" spans="1:26" hidden="1" x14ac:dyDescent="0.2">
      <c r="A254" s="84" t="s">
        <v>72</v>
      </c>
      <c r="B254" s="40">
        <v>37080</v>
      </c>
      <c r="C254" s="8">
        <v>3995</v>
      </c>
      <c r="D254" s="7">
        <v>2924</v>
      </c>
      <c r="E254" s="13">
        <v>6919</v>
      </c>
      <c r="F254" s="83">
        <v>340</v>
      </c>
      <c r="G254" s="123">
        <v>-17</v>
      </c>
      <c r="H254" s="123">
        <v>26</v>
      </c>
      <c r="I254" s="10">
        <v>228</v>
      </c>
      <c r="J254" s="7">
        <v>441</v>
      </c>
      <c r="K254" s="7">
        <v>2502</v>
      </c>
      <c r="L254" s="7">
        <v>852</v>
      </c>
      <c r="M254" s="7">
        <v>1153</v>
      </c>
      <c r="N254" s="5">
        <v>880</v>
      </c>
      <c r="O254" s="5">
        <v>100</v>
      </c>
      <c r="P254" s="13">
        <v>6496</v>
      </c>
      <c r="Q254" s="12">
        <v>246</v>
      </c>
      <c r="R254" s="7">
        <v>177.62700000000001</v>
      </c>
      <c r="S254" s="7">
        <v>423.62700000000001</v>
      </c>
      <c r="T254" s="8">
        <v>30505755</v>
      </c>
      <c r="U254" s="111">
        <v>18324679</v>
      </c>
      <c r="V254" s="11">
        <v>-0.62700000000000955</v>
      </c>
      <c r="W254" s="138">
        <v>78.103394213929377</v>
      </c>
      <c r="X254" s="88">
        <v>87</v>
      </c>
      <c r="Y254" s="28">
        <v>70</v>
      </c>
      <c r="Z254" s="34">
        <v>78.5</v>
      </c>
    </row>
    <row r="255" spans="1:26" hidden="1" x14ac:dyDescent="0.2">
      <c r="A255" s="84" t="s">
        <v>73</v>
      </c>
      <c r="B255" s="40">
        <v>37081</v>
      </c>
      <c r="C255" s="8">
        <v>3868</v>
      </c>
      <c r="D255" s="7">
        <v>2447</v>
      </c>
      <c r="E255" s="13">
        <v>6315</v>
      </c>
      <c r="F255" s="83">
        <v>341</v>
      </c>
      <c r="G255" s="93">
        <v>-16</v>
      </c>
      <c r="H255" s="93">
        <v>10</v>
      </c>
      <c r="I255" s="10">
        <v>234</v>
      </c>
      <c r="J255" s="7">
        <v>412</v>
      </c>
      <c r="K255" s="7">
        <v>2123</v>
      </c>
      <c r="L255" s="7">
        <v>780</v>
      </c>
      <c r="M255" s="7">
        <v>1146</v>
      </c>
      <c r="N255" s="5">
        <v>851</v>
      </c>
      <c r="O255" s="5">
        <v>100</v>
      </c>
      <c r="P255" s="13">
        <v>5987</v>
      </c>
      <c r="Q255" s="12">
        <v>172</v>
      </c>
      <c r="R255" s="7">
        <v>156.14099999999999</v>
      </c>
      <c r="S255" s="7">
        <v>328.14099999999996</v>
      </c>
      <c r="T255" s="8">
        <v>30677755</v>
      </c>
      <c r="U255" s="111">
        <v>18480820</v>
      </c>
      <c r="V255" s="11">
        <v>-0.14099999999996271</v>
      </c>
      <c r="W255" s="138">
        <v>76.432443183522253</v>
      </c>
      <c r="X255" s="88">
        <v>86</v>
      </c>
      <c r="Y255" s="28">
        <v>64</v>
      </c>
      <c r="Z255" s="34">
        <v>75</v>
      </c>
    </row>
    <row r="256" spans="1:26" hidden="1" x14ac:dyDescent="0.2">
      <c r="A256" s="84" t="s">
        <v>74</v>
      </c>
      <c r="B256" s="40">
        <v>37082</v>
      </c>
      <c r="C256" s="8">
        <v>3897</v>
      </c>
      <c r="D256" s="7">
        <v>2512</v>
      </c>
      <c r="E256" s="13">
        <v>6409</v>
      </c>
      <c r="F256" s="12">
        <v>486</v>
      </c>
      <c r="G256" s="93">
        <v>129</v>
      </c>
      <c r="H256" s="93">
        <v>139</v>
      </c>
      <c r="I256" s="7">
        <v>222</v>
      </c>
      <c r="J256" s="7">
        <v>298</v>
      </c>
      <c r="K256" s="7">
        <v>2196</v>
      </c>
      <c r="L256" s="7">
        <v>824</v>
      </c>
      <c r="M256" s="7">
        <v>1139</v>
      </c>
      <c r="N256" s="5">
        <v>914</v>
      </c>
      <c r="O256" s="5">
        <v>100</v>
      </c>
      <c r="P256" s="13">
        <v>6179</v>
      </c>
      <c r="Q256" s="12">
        <v>55</v>
      </c>
      <c r="R256" s="7">
        <v>174.55699999999999</v>
      </c>
      <c r="S256" s="7">
        <v>229.55699999999999</v>
      </c>
      <c r="T256" s="8">
        <v>30732755</v>
      </c>
      <c r="U256" s="111">
        <v>18655377</v>
      </c>
      <c r="V256" s="11">
        <v>0.44300000000001205</v>
      </c>
      <c r="W256" s="138">
        <v>74.433891595976164</v>
      </c>
      <c r="X256" s="88">
        <v>85</v>
      </c>
      <c r="Y256" s="28">
        <v>63</v>
      </c>
      <c r="Z256" s="34">
        <v>74</v>
      </c>
    </row>
    <row r="257" spans="1:26" hidden="1" x14ac:dyDescent="0.2">
      <c r="A257" s="84" t="s">
        <v>68</v>
      </c>
      <c r="B257" s="40">
        <v>37083</v>
      </c>
      <c r="C257" s="8">
        <v>3862</v>
      </c>
      <c r="D257" s="7">
        <v>2702</v>
      </c>
      <c r="E257" s="13">
        <v>6564</v>
      </c>
      <c r="F257" s="12">
        <v>398</v>
      </c>
      <c r="G257" s="93">
        <v>41</v>
      </c>
      <c r="H257" s="93">
        <v>180</v>
      </c>
      <c r="I257" s="7">
        <v>226</v>
      </c>
      <c r="J257" s="7">
        <v>335</v>
      </c>
      <c r="K257" s="7">
        <v>2447</v>
      </c>
      <c r="L257" s="7">
        <v>806</v>
      </c>
      <c r="M257" s="7">
        <v>1151</v>
      </c>
      <c r="N257" s="5">
        <v>904</v>
      </c>
      <c r="O257" s="5">
        <v>95</v>
      </c>
      <c r="P257" s="13">
        <v>6362</v>
      </c>
      <c r="Q257" s="12">
        <v>68</v>
      </c>
      <c r="R257" s="7">
        <v>134.22999999999999</v>
      </c>
      <c r="S257" s="7">
        <v>202.23</v>
      </c>
      <c r="T257" s="8">
        <v>30800755</v>
      </c>
      <c r="U257" s="111">
        <v>18789607</v>
      </c>
      <c r="V257" s="11">
        <v>-0.22999999999998977</v>
      </c>
      <c r="W257" s="138">
        <v>73.943257454035006</v>
      </c>
      <c r="X257" s="88">
        <v>90</v>
      </c>
      <c r="Y257" s="28">
        <v>63</v>
      </c>
      <c r="Z257" s="34">
        <v>76.5</v>
      </c>
    </row>
    <row r="258" spans="1:26" hidden="1" x14ac:dyDescent="0.2">
      <c r="A258" s="84" t="s">
        <v>69</v>
      </c>
      <c r="B258" s="40">
        <v>37084</v>
      </c>
      <c r="C258" s="8">
        <v>4010</v>
      </c>
      <c r="D258" s="7">
        <v>2917</v>
      </c>
      <c r="E258" s="13">
        <v>6927</v>
      </c>
      <c r="F258" s="12">
        <v>484</v>
      </c>
      <c r="G258" s="93">
        <v>127</v>
      </c>
      <c r="H258" s="93">
        <v>307</v>
      </c>
      <c r="I258" s="7">
        <v>225</v>
      </c>
      <c r="J258" s="7">
        <v>365</v>
      </c>
      <c r="K258" s="7">
        <v>2631</v>
      </c>
      <c r="L258" s="7">
        <v>831</v>
      </c>
      <c r="M258" s="7">
        <v>1153</v>
      </c>
      <c r="N258" s="5">
        <v>889</v>
      </c>
      <c r="O258" s="5">
        <v>88</v>
      </c>
      <c r="P258" s="13">
        <v>6666</v>
      </c>
      <c r="Q258" s="12">
        <v>169</v>
      </c>
      <c r="R258" s="7">
        <v>92.314999999999998</v>
      </c>
      <c r="S258" s="7">
        <v>261.315</v>
      </c>
      <c r="T258" s="8">
        <v>30969755</v>
      </c>
      <c r="U258" s="111">
        <v>18881922</v>
      </c>
      <c r="V258" s="11">
        <v>-0.31499999999999773</v>
      </c>
      <c r="W258" s="138">
        <v>76.203547982789246</v>
      </c>
      <c r="X258" s="88">
        <v>91</v>
      </c>
      <c r="Y258" s="28">
        <v>63</v>
      </c>
      <c r="Z258" s="34">
        <v>77</v>
      </c>
    </row>
    <row r="259" spans="1:26" hidden="1" x14ac:dyDescent="0.2">
      <c r="A259" s="84" t="s">
        <v>70</v>
      </c>
      <c r="B259" s="40">
        <v>37085</v>
      </c>
      <c r="C259" s="8">
        <v>3992</v>
      </c>
      <c r="D259" s="7">
        <v>2959</v>
      </c>
      <c r="E259" s="13">
        <v>6951</v>
      </c>
      <c r="F259" s="12">
        <v>256</v>
      </c>
      <c r="G259" s="93">
        <v>-101</v>
      </c>
      <c r="H259" s="93">
        <v>206</v>
      </c>
      <c r="I259" s="7">
        <v>212</v>
      </c>
      <c r="J259" s="7">
        <v>394</v>
      </c>
      <c r="K259" s="7">
        <v>2626</v>
      </c>
      <c r="L259" s="7">
        <v>846</v>
      </c>
      <c r="M259" s="7">
        <v>1157</v>
      </c>
      <c r="N259" s="5">
        <v>866</v>
      </c>
      <c r="O259" s="5">
        <v>100</v>
      </c>
      <c r="P259" s="13">
        <v>6457</v>
      </c>
      <c r="Q259" s="12">
        <v>307</v>
      </c>
      <c r="R259" s="7">
        <v>187.238</v>
      </c>
      <c r="S259" s="7">
        <v>494.238</v>
      </c>
      <c r="T259" s="8">
        <v>31276755</v>
      </c>
      <c r="U259" s="111">
        <v>19069160</v>
      </c>
      <c r="V259" s="11">
        <v>-0.23799999999999955</v>
      </c>
      <c r="W259" s="138">
        <v>71.6278521577742</v>
      </c>
      <c r="X259" s="88">
        <v>95</v>
      </c>
      <c r="Y259" s="28">
        <v>69</v>
      </c>
      <c r="Z259" s="34">
        <v>82</v>
      </c>
    </row>
    <row r="260" spans="1:26" hidden="1" x14ac:dyDescent="0.2">
      <c r="A260" s="84" t="s">
        <v>71</v>
      </c>
      <c r="B260" s="40">
        <v>37086</v>
      </c>
      <c r="C260" s="8">
        <v>3864</v>
      </c>
      <c r="D260" s="7">
        <v>3050</v>
      </c>
      <c r="E260" s="13">
        <v>6914</v>
      </c>
      <c r="F260" s="12">
        <v>213</v>
      </c>
      <c r="G260" s="93">
        <v>-144</v>
      </c>
      <c r="H260" s="93">
        <v>62</v>
      </c>
      <c r="I260" s="7">
        <v>191</v>
      </c>
      <c r="J260" s="7">
        <v>297</v>
      </c>
      <c r="K260" s="7">
        <v>2649</v>
      </c>
      <c r="L260" s="7">
        <v>883</v>
      </c>
      <c r="M260" s="7">
        <v>1168</v>
      </c>
      <c r="N260" s="5">
        <v>906</v>
      </c>
      <c r="O260" s="5">
        <v>100</v>
      </c>
      <c r="P260" s="13">
        <v>6407</v>
      </c>
      <c r="Q260" s="12">
        <v>254</v>
      </c>
      <c r="R260" s="7">
        <v>253.71100000000001</v>
      </c>
      <c r="S260" s="7">
        <v>507.71100000000001</v>
      </c>
      <c r="T260" s="8">
        <v>31530755</v>
      </c>
      <c r="U260" s="111">
        <v>19322871</v>
      </c>
      <c r="V260" s="11">
        <v>-0.71100000000001273</v>
      </c>
      <c r="W260" s="138">
        <v>70.19764785257162</v>
      </c>
      <c r="X260" s="88">
        <v>91</v>
      </c>
      <c r="Y260" s="28">
        <v>68</v>
      </c>
      <c r="Z260" s="34">
        <v>79.5</v>
      </c>
    </row>
    <row r="261" spans="1:26" hidden="1" x14ac:dyDescent="0.2">
      <c r="A261" s="84" t="s">
        <v>72</v>
      </c>
      <c r="B261" s="40">
        <v>37087</v>
      </c>
      <c r="C261" s="8">
        <v>3940</v>
      </c>
      <c r="D261" s="7">
        <v>3097</v>
      </c>
      <c r="E261" s="13">
        <v>7037</v>
      </c>
      <c r="F261" s="12">
        <v>264</v>
      </c>
      <c r="G261" s="93">
        <v>-93</v>
      </c>
      <c r="H261" s="93">
        <v>-31</v>
      </c>
      <c r="I261" s="7">
        <v>217</v>
      </c>
      <c r="J261" s="7">
        <v>322</v>
      </c>
      <c r="K261" s="7">
        <v>2759</v>
      </c>
      <c r="L261" s="7">
        <v>779</v>
      </c>
      <c r="M261" s="7">
        <v>1163</v>
      </c>
      <c r="N261" s="5">
        <v>888</v>
      </c>
      <c r="O261" s="5">
        <v>100</v>
      </c>
      <c r="P261" s="13">
        <v>6492</v>
      </c>
      <c r="Q261" s="12">
        <v>294</v>
      </c>
      <c r="R261" s="7">
        <v>252</v>
      </c>
      <c r="S261" s="7">
        <v>546</v>
      </c>
      <c r="T261" s="8">
        <v>31824755</v>
      </c>
      <c r="U261" s="111">
        <v>19574871</v>
      </c>
      <c r="V261" s="11">
        <v>-1</v>
      </c>
      <c r="W261" s="138">
        <v>69.358295044174284</v>
      </c>
      <c r="X261" s="88">
        <v>90</v>
      </c>
      <c r="Y261" s="28">
        <v>63</v>
      </c>
      <c r="Z261" s="34">
        <v>76.5</v>
      </c>
    </row>
    <row r="262" spans="1:26" hidden="1" x14ac:dyDescent="0.2">
      <c r="A262" s="84" t="s">
        <v>73</v>
      </c>
      <c r="B262" s="40">
        <v>37088</v>
      </c>
      <c r="C262" s="8">
        <v>4033</v>
      </c>
      <c r="D262" s="7">
        <v>2890</v>
      </c>
      <c r="E262" s="13">
        <v>6923</v>
      </c>
      <c r="F262" s="12">
        <v>355</v>
      </c>
      <c r="G262" s="93">
        <v>-2</v>
      </c>
      <c r="H262" s="93">
        <v>-33</v>
      </c>
      <c r="I262" s="7">
        <v>220</v>
      </c>
      <c r="J262" s="7">
        <v>395</v>
      </c>
      <c r="K262" s="7">
        <v>2569</v>
      </c>
      <c r="L262" s="7">
        <v>762</v>
      </c>
      <c r="M262" s="7">
        <v>1164</v>
      </c>
      <c r="N262" s="5">
        <v>921</v>
      </c>
      <c r="O262" s="5">
        <v>100</v>
      </c>
      <c r="P262" s="13">
        <v>6486</v>
      </c>
      <c r="Q262" s="12">
        <v>302</v>
      </c>
      <c r="R262" s="7">
        <v>134.959</v>
      </c>
      <c r="S262" s="7">
        <v>436.959</v>
      </c>
      <c r="T262" s="8">
        <v>32126755</v>
      </c>
      <c r="U262" s="111">
        <v>19709830</v>
      </c>
      <c r="V262" s="11">
        <v>4.0999999999996817E-2</v>
      </c>
      <c r="W262" s="138">
        <v>71.838744498415707</v>
      </c>
      <c r="X262" s="88">
        <v>92</v>
      </c>
      <c r="Y262" s="28">
        <v>64</v>
      </c>
      <c r="Z262" s="34">
        <v>78</v>
      </c>
    </row>
    <row r="263" spans="1:26" hidden="1" x14ac:dyDescent="0.2">
      <c r="A263" s="84" t="s">
        <v>74</v>
      </c>
      <c r="B263" s="40">
        <v>37089</v>
      </c>
      <c r="C263" s="8">
        <v>3994</v>
      </c>
      <c r="D263" s="7">
        <v>2978</v>
      </c>
      <c r="E263" s="13">
        <v>6972</v>
      </c>
      <c r="F263" s="12">
        <v>373</v>
      </c>
      <c r="G263" s="93">
        <v>16</v>
      </c>
      <c r="H263" s="93">
        <v>-17</v>
      </c>
      <c r="I263" s="7">
        <v>218</v>
      </c>
      <c r="J263" s="7">
        <v>360</v>
      </c>
      <c r="K263" s="7">
        <v>2578</v>
      </c>
      <c r="L263" s="7">
        <v>834</v>
      </c>
      <c r="M263" s="7">
        <v>1141</v>
      </c>
      <c r="N263" s="10">
        <v>900</v>
      </c>
      <c r="O263" s="5">
        <v>100</v>
      </c>
      <c r="P263" s="13">
        <v>6504</v>
      </c>
      <c r="Q263" s="12">
        <v>299</v>
      </c>
      <c r="R263" s="7">
        <v>169.02600000000001</v>
      </c>
      <c r="S263" s="7">
        <v>468.02600000000001</v>
      </c>
      <c r="T263" s="8">
        <v>32425755</v>
      </c>
      <c r="U263" s="111">
        <v>19878856</v>
      </c>
      <c r="V263" s="11">
        <v>-2.6000000000010459E-2</v>
      </c>
      <c r="W263" s="138">
        <v>73.108183390870735</v>
      </c>
      <c r="X263" s="88">
        <v>91</v>
      </c>
      <c r="Y263" s="28">
        <v>69</v>
      </c>
      <c r="Z263" s="34">
        <v>80</v>
      </c>
    </row>
    <row r="264" spans="1:26" hidden="1" x14ac:dyDescent="0.2">
      <c r="A264" s="84" t="s">
        <v>68</v>
      </c>
      <c r="B264" s="40">
        <v>37090</v>
      </c>
      <c r="C264" s="8">
        <v>3982</v>
      </c>
      <c r="D264" s="7">
        <v>3038</v>
      </c>
      <c r="E264" s="13">
        <v>7020</v>
      </c>
      <c r="F264" s="12">
        <v>269</v>
      </c>
      <c r="G264" s="93">
        <v>-88</v>
      </c>
      <c r="H264" s="93">
        <v>-105</v>
      </c>
      <c r="I264" s="7">
        <v>232</v>
      </c>
      <c r="J264" s="7">
        <v>431</v>
      </c>
      <c r="K264" s="7">
        <v>2583</v>
      </c>
      <c r="L264" s="7">
        <v>852</v>
      </c>
      <c r="M264" s="7">
        <v>1166</v>
      </c>
      <c r="N264" s="10">
        <v>906</v>
      </c>
      <c r="O264" s="5">
        <v>94</v>
      </c>
      <c r="P264" s="13">
        <v>6533</v>
      </c>
      <c r="Q264" s="12">
        <v>286</v>
      </c>
      <c r="R264" s="7">
        <v>200.59</v>
      </c>
      <c r="S264" s="7">
        <v>486.59</v>
      </c>
      <c r="T264" s="8">
        <v>32711755</v>
      </c>
      <c r="U264" s="111">
        <v>20079446</v>
      </c>
      <c r="V264" s="11">
        <v>0.40999999999996817</v>
      </c>
      <c r="W264" s="138">
        <v>74.482996846738672</v>
      </c>
      <c r="X264" s="88">
        <v>89</v>
      </c>
      <c r="Y264" s="28">
        <v>67</v>
      </c>
      <c r="Z264" s="34">
        <v>78</v>
      </c>
    </row>
    <row r="265" spans="1:26" hidden="1" x14ac:dyDescent="0.2">
      <c r="A265" s="84" t="s">
        <v>69</v>
      </c>
      <c r="B265" s="40">
        <v>37091</v>
      </c>
      <c r="C265" s="8">
        <v>3966</v>
      </c>
      <c r="D265" s="7">
        <v>3169</v>
      </c>
      <c r="E265" s="13">
        <v>7135</v>
      </c>
      <c r="F265" s="12">
        <v>353</v>
      </c>
      <c r="G265" s="93">
        <v>-4</v>
      </c>
      <c r="H265" s="93">
        <v>-109</v>
      </c>
      <c r="I265" s="7">
        <v>232</v>
      </c>
      <c r="J265" s="7">
        <v>431</v>
      </c>
      <c r="K265" s="7">
        <v>2712</v>
      </c>
      <c r="L265" s="7">
        <v>837</v>
      </c>
      <c r="M265" s="7">
        <v>1152</v>
      </c>
      <c r="N265" s="10">
        <v>910</v>
      </c>
      <c r="O265" s="5">
        <v>100</v>
      </c>
      <c r="P265" s="13">
        <v>6727</v>
      </c>
      <c r="Q265" s="12">
        <v>242</v>
      </c>
      <c r="R265" s="7">
        <v>165.83</v>
      </c>
      <c r="S265" s="7">
        <v>407.83</v>
      </c>
      <c r="T265" s="8">
        <v>32953755</v>
      </c>
      <c r="U265" s="111">
        <v>20245276</v>
      </c>
      <c r="V265" s="11">
        <v>0.16999999999995907</v>
      </c>
      <c r="W265" s="138">
        <v>74.792819942802836</v>
      </c>
      <c r="X265" s="88">
        <v>93</v>
      </c>
      <c r="Y265" s="28">
        <v>63</v>
      </c>
      <c r="Z265" s="34">
        <v>78</v>
      </c>
    </row>
    <row r="266" spans="1:26" hidden="1" x14ac:dyDescent="0.2">
      <c r="A266" s="84" t="s">
        <v>70</v>
      </c>
      <c r="B266" s="40">
        <v>37092</v>
      </c>
      <c r="C266" s="8">
        <v>4075</v>
      </c>
      <c r="D266" s="7">
        <v>3035</v>
      </c>
      <c r="E266" s="13">
        <v>7110</v>
      </c>
      <c r="F266" s="12">
        <v>366</v>
      </c>
      <c r="G266" s="93">
        <v>9</v>
      </c>
      <c r="H266" s="93">
        <v>-100</v>
      </c>
      <c r="I266" s="7">
        <v>231</v>
      </c>
      <c r="J266" s="7">
        <v>407</v>
      </c>
      <c r="K266" s="7">
        <v>2743</v>
      </c>
      <c r="L266" s="7">
        <v>795</v>
      </c>
      <c r="M266" s="7">
        <v>1164</v>
      </c>
      <c r="N266" s="10">
        <v>896</v>
      </c>
      <c r="O266" s="5">
        <v>83</v>
      </c>
      <c r="P266" s="13">
        <v>6685</v>
      </c>
      <c r="Q266" s="12">
        <v>270</v>
      </c>
      <c r="R266" s="7">
        <v>155.36500000000001</v>
      </c>
      <c r="S266" s="7">
        <v>425.36500000000001</v>
      </c>
      <c r="T266" s="8">
        <v>33223755</v>
      </c>
      <c r="U266" s="111">
        <v>20400641</v>
      </c>
      <c r="V266" s="11">
        <v>-0.36500000000000909</v>
      </c>
      <c r="W266" s="138">
        <v>75.969188803004528</v>
      </c>
      <c r="X266" s="88">
        <v>95</v>
      </c>
      <c r="Y266" s="28">
        <v>66</v>
      </c>
      <c r="Z266" s="34">
        <v>80.5</v>
      </c>
    </row>
    <row r="267" spans="1:26" hidden="1" x14ac:dyDescent="0.2">
      <c r="A267" s="84" t="s">
        <v>71</v>
      </c>
      <c r="B267" s="40">
        <v>37093</v>
      </c>
      <c r="C267" s="8">
        <v>4087</v>
      </c>
      <c r="D267" s="7">
        <v>3067</v>
      </c>
      <c r="E267" s="13">
        <v>7154</v>
      </c>
      <c r="F267" s="12">
        <v>280</v>
      </c>
      <c r="G267" s="93">
        <v>-77</v>
      </c>
      <c r="H267" s="93">
        <v>-177</v>
      </c>
      <c r="I267" s="7">
        <v>231</v>
      </c>
      <c r="J267" s="7">
        <v>436</v>
      </c>
      <c r="K267" s="7">
        <v>2780</v>
      </c>
      <c r="L267" s="7">
        <v>808</v>
      </c>
      <c r="M267" s="7">
        <v>1155</v>
      </c>
      <c r="N267" s="10">
        <v>885</v>
      </c>
      <c r="O267" s="5">
        <v>91</v>
      </c>
      <c r="P267" s="13">
        <v>6666</v>
      </c>
      <c r="Q267" s="12">
        <v>284</v>
      </c>
      <c r="R267" s="7">
        <v>203.56899999999999</v>
      </c>
      <c r="S267" s="7">
        <v>487.56899999999996</v>
      </c>
      <c r="T267" s="8">
        <v>33507755</v>
      </c>
      <c r="U267" s="111">
        <v>20604210</v>
      </c>
      <c r="V267" s="11">
        <v>0.43100000000004002</v>
      </c>
      <c r="W267" s="138">
        <v>77.877300982200339</v>
      </c>
      <c r="X267" s="90">
        <v>95</v>
      </c>
      <c r="Y267" s="10">
        <v>67</v>
      </c>
      <c r="Z267" s="34">
        <v>81</v>
      </c>
    </row>
    <row r="268" spans="1:26" hidden="1" x14ac:dyDescent="0.2">
      <c r="A268" s="84" t="s">
        <v>72</v>
      </c>
      <c r="B268" s="40">
        <v>37094</v>
      </c>
      <c r="C268" s="8">
        <v>4075</v>
      </c>
      <c r="D268" s="7">
        <v>3069</v>
      </c>
      <c r="E268" s="13">
        <v>7144</v>
      </c>
      <c r="F268" s="12">
        <v>342</v>
      </c>
      <c r="G268" s="93">
        <v>-15</v>
      </c>
      <c r="H268" s="93">
        <v>-192</v>
      </c>
      <c r="I268" s="7">
        <v>222</v>
      </c>
      <c r="J268" s="7">
        <v>436</v>
      </c>
      <c r="K268" s="7">
        <v>2765</v>
      </c>
      <c r="L268" s="7">
        <v>795</v>
      </c>
      <c r="M268" s="7">
        <v>1147</v>
      </c>
      <c r="N268" s="10">
        <v>914</v>
      </c>
      <c r="O268" s="5">
        <v>91</v>
      </c>
      <c r="P268" s="13">
        <v>6712</v>
      </c>
      <c r="Q268" s="12">
        <v>237</v>
      </c>
      <c r="R268" s="7">
        <v>195.44300000000001</v>
      </c>
      <c r="S268" s="7">
        <v>432.44299999999998</v>
      </c>
      <c r="T268" s="8">
        <v>33744755</v>
      </c>
      <c r="U268" s="111">
        <v>20799653</v>
      </c>
      <c r="V268" s="11">
        <v>-0.44299999999998363</v>
      </c>
      <c r="W268" s="138">
        <v>79.093825973359927</v>
      </c>
      <c r="X268" s="90">
        <v>89</v>
      </c>
      <c r="Y268" s="10">
        <v>62</v>
      </c>
      <c r="Z268" s="34">
        <v>75.5</v>
      </c>
    </row>
    <row r="269" spans="1:26" hidden="1" x14ac:dyDescent="0.2">
      <c r="A269" s="84" t="s">
        <v>73</v>
      </c>
      <c r="B269" s="40">
        <v>37095</v>
      </c>
      <c r="C269" s="8">
        <v>4076</v>
      </c>
      <c r="D269" s="7">
        <v>3100</v>
      </c>
      <c r="E269" s="13">
        <v>7176</v>
      </c>
      <c r="F269" s="12">
        <v>421</v>
      </c>
      <c r="G269" s="93">
        <v>64</v>
      </c>
      <c r="H269" s="93">
        <v>-128</v>
      </c>
      <c r="I269" s="7">
        <v>228</v>
      </c>
      <c r="J269" s="7">
        <v>443</v>
      </c>
      <c r="K269" s="7">
        <v>2729</v>
      </c>
      <c r="L269" s="7">
        <v>848</v>
      </c>
      <c r="M269" s="7">
        <v>1141</v>
      </c>
      <c r="N269" s="5">
        <v>926</v>
      </c>
      <c r="O269" s="5">
        <v>91</v>
      </c>
      <c r="P269" s="13">
        <v>6827</v>
      </c>
      <c r="Q269" s="12">
        <v>185</v>
      </c>
      <c r="R269" s="7">
        <v>164.15</v>
      </c>
      <c r="S269" s="7">
        <v>349.15</v>
      </c>
      <c r="T269" s="8">
        <v>33929755</v>
      </c>
      <c r="U269" s="111">
        <v>20963803</v>
      </c>
      <c r="V269" s="11">
        <v>-0.14999999999997726</v>
      </c>
      <c r="W269" s="138">
        <v>77.839561584381897</v>
      </c>
      <c r="X269" s="88">
        <v>90</v>
      </c>
      <c r="Y269" s="28">
        <v>61</v>
      </c>
      <c r="Z269" s="34">
        <v>75.5</v>
      </c>
    </row>
    <row r="270" spans="1:26" hidden="1" x14ac:dyDescent="0.2">
      <c r="A270" s="84" t="s">
        <v>74</v>
      </c>
      <c r="B270" s="40">
        <v>37096</v>
      </c>
      <c r="C270" s="8">
        <v>4094</v>
      </c>
      <c r="D270" s="7">
        <v>3020</v>
      </c>
      <c r="E270" s="13">
        <v>7114</v>
      </c>
      <c r="F270" s="12">
        <v>471</v>
      </c>
      <c r="G270" s="93">
        <v>114</v>
      </c>
      <c r="H270" s="93">
        <v>-14</v>
      </c>
      <c r="I270" s="7">
        <v>221</v>
      </c>
      <c r="J270" s="7">
        <v>388</v>
      </c>
      <c r="K270" s="7">
        <v>2757</v>
      </c>
      <c r="L270" s="7">
        <v>811</v>
      </c>
      <c r="M270" s="7">
        <v>1107</v>
      </c>
      <c r="N270" s="5">
        <v>924</v>
      </c>
      <c r="O270" s="5">
        <v>91</v>
      </c>
      <c r="P270" s="13">
        <v>6770</v>
      </c>
      <c r="Q270" s="12">
        <v>173</v>
      </c>
      <c r="R270" s="7">
        <v>171.02199999999999</v>
      </c>
      <c r="S270" s="7">
        <v>344.02199999999999</v>
      </c>
      <c r="T270" s="8">
        <v>34102755</v>
      </c>
      <c r="U270" s="111">
        <v>21134825</v>
      </c>
      <c r="V270" s="11">
        <v>-2.199999999999136E-2</v>
      </c>
      <c r="W270" s="138">
        <v>71.665170283784249</v>
      </c>
      <c r="X270" s="88">
        <v>92</v>
      </c>
      <c r="Y270" s="28">
        <v>60</v>
      </c>
      <c r="Z270" s="34">
        <v>76</v>
      </c>
    </row>
    <row r="271" spans="1:26" hidden="1" x14ac:dyDescent="0.2">
      <c r="A271" s="84" t="s">
        <v>68</v>
      </c>
      <c r="B271" s="40">
        <v>37097</v>
      </c>
      <c r="C271" s="8">
        <v>4133</v>
      </c>
      <c r="D271" s="7">
        <v>2983</v>
      </c>
      <c r="E271" s="13">
        <v>7116</v>
      </c>
      <c r="F271" s="12">
        <v>356</v>
      </c>
      <c r="G271" s="93">
        <v>-1</v>
      </c>
      <c r="H271" s="93">
        <v>-15</v>
      </c>
      <c r="I271" s="7">
        <v>225</v>
      </c>
      <c r="J271" s="7">
        <v>430</v>
      </c>
      <c r="K271" s="7">
        <v>2691</v>
      </c>
      <c r="L271" s="7">
        <v>808</v>
      </c>
      <c r="M271" s="7">
        <v>1114</v>
      </c>
      <c r="N271" s="5">
        <v>916</v>
      </c>
      <c r="O271" s="5">
        <v>94</v>
      </c>
      <c r="P271" s="13">
        <v>6634</v>
      </c>
      <c r="Q271" s="12">
        <v>307</v>
      </c>
      <c r="R271" s="7">
        <v>175.01499999999999</v>
      </c>
      <c r="S271" s="7">
        <v>482.01499999999999</v>
      </c>
      <c r="T271" s="8">
        <v>34409755</v>
      </c>
      <c r="U271" s="111">
        <v>21309840</v>
      </c>
      <c r="V271" s="11">
        <v>-1.4999999999986358E-2</v>
      </c>
      <c r="W271" s="138">
        <v>72.255142503558858</v>
      </c>
      <c r="X271" s="88">
        <v>95</v>
      </c>
      <c r="Y271" s="28">
        <v>64</v>
      </c>
      <c r="Z271" s="34">
        <v>79.5</v>
      </c>
    </row>
    <row r="272" spans="1:26" hidden="1" x14ac:dyDescent="0.2">
      <c r="A272" s="84" t="s">
        <v>69</v>
      </c>
      <c r="B272" s="40">
        <v>37098</v>
      </c>
      <c r="C272" s="8">
        <v>4113</v>
      </c>
      <c r="D272" s="7">
        <v>2899</v>
      </c>
      <c r="E272" s="13">
        <v>7012</v>
      </c>
      <c r="F272" s="12">
        <v>424</v>
      </c>
      <c r="G272" s="93">
        <v>67</v>
      </c>
      <c r="H272" s="93">
        <v>52</v>
      </c>
      <c r="I272" s="7">
        <v>221</v>
      </c>
      <c r="J272" s="7">
        <v>452</v>
      </c>
      <c r="K272" s="7">
        <v>2569</v>
      </c>
      <c r="L272" s="7">
        <v>835</v>
      </c>
      <c r="M272" s="7">
        <v>1025</v>
      </c>
      <c r="N272" s="5">
        <v>881</v>
      </c>
      <c r="O272" s="5">
        <v>94</v>
      </c>
      <c r="P272" s="13">
        <v>6501</v>
      </c>
      <c r="Q272" s="12">
        <v>315</v>
      </c>
      <c r="R272" s="7">
        <v>195.87299999999999</v>
      </c>
      <c r="S272" s="7">
        <v>510.87299999999999</v>
      </c>
      <c r="T272" s="8">
        <v>34724755</v>
      </c>
      <c r="U272" s="111">
        <v>21505713</v>
      </c>
      <c r="V272" s="11">
        <v>0.12700000000000955</v>
      </c>
      <c r="W272" s="138">
        <v>73.323209170520016</v>
      </c>
      <c r="X272" s="88">
        <v>89</v>
      </c>
      <c r="Y272" s="28">
        <v>73</v>
      </c>
      <c r="Z272" s="34">
        <v>81</v>
      </c>
    </row>
    <row r="273" spans="1:26" hidden="1" x14ac:dyDescent="0.2">
      <c r="A273" s="84" t="s">
        <v>70</v>
      </c>
      <c r="B273" s="40">
        <v>37099</v>
      </c>
      <c r="C273" s="8">
        <v>4117</v>
      </c>
      <c r="D273" s="7">
        <v>2891</v>
      </c>
      <c r="E273" s="13">
        <v>7008</v>
      </c>
      <c r="F273" s="12">
        <v>342</v>
      </c>
      <c r="G273" s="93">
        <v>-15</v>
      </c>
      <c r="H273" s="93">
        <v>37</v>
      </c>
      <c r="I273" s="7">
        <v>231</v>
      </c>
      <c r="J273" s="7">
        <v>464</v>
      </c>
      <c r="K273" s="7">
        <v>2502</v>
      </c>
      <c r="L273" s="7">
        <v>875</v>
      </c>
      <c r="M273" s="7">
        <v>1112</v>
      </c>
      <c r="N273" s="5">
        <v>920</v>
      </c>
      <c r="O273" s="5">
        <v>100</v>
      </c>
      <c r="P273" s="13">
        <v>6546</v>
      </c>
      <c r="Q273" s="12">
        <v>295</v>
      </c>
      <c r="R273" s="7">
        <v>166.69399999999999</v>
      </c>
      <c r="S273" s="7">
        <v>461.69399999999996</v>
      </c>
      <c r="T273" s="8">
        <v>35019755</v>
      </c>
      <c r="U273" s="111">
        <v>21672407</v>
      </c>
      <c r="V273" s="11">
        <v>0.30600000000004002</v>
      </c>
      <c r="W273" s="138">
        <v>70.163660145245785</v>
      </c>
      <c r="X273" s="88">
        <v>96</v>
      </c>
      <c r="Y273" s="28">
        <v>69</v>
      </c>
      <c r="Z273" s="34">
        <v>82.5</v>
      </c>
    </row>
    <row r="274" spans="1:26" hidden="1" x14ac:dyDescent="0.2">
      <c r="A274" s="84" t="s">
        <v>71</v>
      </c>
      <c r="B274" s="40">
        <v>37100</v>
      </c>
      <c r="C274" s="8">
        <v>4059</v>
      </c>
      <c r="D274" s="7">
        <v>3078</v>
      </c>
      <c r="E274" s="13">
        <v>7137</v>
      </c>
      <c r="F274" s="12">
        <v>295</v>
      </c>
      <c r="G274" s="93">
        <v>-62</v>
      </c>
      <c r="H274" s="93">
        <v>-19</v>
      </c>
      <c r="I274" s="7">
        <v>220</v>
      </c>
      <c r="J274" s="7">
        <v>370</v>
      </c>
      <c r="K274" s="7">
        <v>2791</v>
      </c>
      <c r="L274" s="7">
        <v>880</v>
      </c>
      <c r="M274" s="7">
        <v>1121</v>
      </c>
      <c r="N274" s="10">
        <v>928</v>
      </c>
      <c r="O274" s="5">
        <v>100</v>
      </c>
      <c r="P274" s="13">
        <v>6705</v>
      </c>
      <c r="Q274" s="12">
        <v>249</v>
      </c>
      <c r="R274" s="7">
        <v>182.54599999999999</v>
      </c>
      <c r="S274" s="7">
        <v>431.54599999999999</v>
      </c>
      <c r="T274" s="8">
        <v>35268755</v>
      </c>
      <c r="U274" s="111">
        <v>21854953</v>
      </c>
      <c r="V274" s="11">
        <v>0.45400000000000773</v>
      </c>
      <c r="W274" s="138">
        <v>73.957357970139483</v>
      </c>
      <c r="X274" s="88">
        <v>101</v>
      </c>
      <c r="Y274" s="28">
        <v>69</v>
      </c>
      <c r="Z274" s="34">
        <v>71</v>
      </c>
    </row>
    <row r="275" spans="1:26" hidden="1" x14ac:dyDescent="0.2">
      <c r="A275" s="84" t="s">
        <v>72</v>
      </c>
      <c r="B275" s="40">
        <v>37101</v>
      </c>
      <c r="C275" s="8">
        <v>4086</v>
      </c>
      <c r="D275" s="7">
        <v>3037</v>
      </c>
      <c r="E275" s="13">
        <v>7123</v>
      </c>
      <c r="F275" s="12">
        <v>370</v>
      </c>
      <c r="G275" s="93">
        <v>13</v>
      </c>
      <c r="H275" s="93">
        <v>-6</v>
      </c>
      <c r="I275" s="7">
        <v>226.233</v>
      </c>
      <c r="J275" s="7">
        <v>389.851</v>
      </c>
      <c r="K275" s="7">
        <v>2794.63</v>
      </c>
      <c r="L275" s="7">
        <v>825.46199999999999</v>
      </c>
      <c r="M275" s="7">
        <v>1117.511</v>
      </c>
      <c r="N275" s="5">
        <v>926.36800000000005</v>
      </c>
      <c r="O275" s="5">
        <v>100</v>
      </c>
      <c r="P275" s="13">
        <v>6750.0550000000003</v>
      </c>
      <c r="Q275" s="12">
        <v>266.37099999999998</v>
      </c>
      <c r="R275" s="7">
        <v>106.992</v>
      </c>
      <c r="S275" s="7">
        <v>373.363</v>
      </c>
      <c r="T275" s="8">
        <v>35535126</v>
      </c>
      <c r="U275" s="111">
        <v>21961945</v>
      </c>
      <c r="V275" s="11">
        <v>-0.41800000000029058</v>
      </c>
      <c r="W275" s="138">
        <v>78.075492512544599</v>
      </c>
      <c r="X275" s="88">
        <v>95</v>
      </c>
      <c r="Y275" s="28">
        <v>63</v>
      </c>
      <c r="Z275" s="34">
        <v>74.5</v>
      </c>
    </row>
    <row r="276" spans="1:26" hidden="1" x14ac:dyDescent="0.2">
      <c r="A276" s="84" t="s">
        <v>73</v>
      </c>
      <c r="B276" s="40">
        <v>37102</v>
      </c>
      <c r="C276" s="8">
        <v>4028</v>
      </c>
      <c r="D276" s="7">
        <v>2947</v>
      </c>
      <c r="E276" s="13">
        <v>6975</v>
      </c>
      <c r="F276" s="12">
        <v>249</v>
      </c>
      <c r="G276" s="93">
        <v>-108</v>
      </c>
      <c r="H276" s="93">
        <v>-114</v>
      </c>
      <c r="I276" s="7">
        <v>239.21299999999999</v>
      </c>
      <c r="J276" s="7">
        <v>410.97199999999998</v>
      </c>
      <c r="K276" s="7">
        <v>2784.7930000000001</v>
      </c>
      <c r="L276" s="7">
        <v>850.54700000000003</v>
      </c>
      <c r="M276" s="7">
        <v>1123.4860000000001</v>
      </c>
      <c r="N276" s="5">
        <v>917.73900000000003</v>
      </c>
      <c r="O276" s="5">
        <v>96</v>
      </c>
      <c r="P276" s="13">
        <v>6671.75</v>
      </c>
      <c r="Q276" s="12">
        <v>240.22900000000001</v>
      </c>
      <c r="R276" s="7">
        <v>62.646999999999998</v>
      </c>
      <c r="S276" s="7">
        <v>302.87600000000003</v>
      </c>
      <c r="T276" s="8">
        <v>35775355</v>
      </c>
      <c r="U276" s="111">
        <v>22024592</v>
      </c>
      <c r="V276" s="11">
        <v>0.3739999999999668</v>
      </c>
      <c r="W276" s="138">
        <v>80.044772916593544</v>
      </c>
      <c r="X276" s="88">
        <v>92</v>
      </c>
      <c r="Y276" s="28">
        <v>66</v>
      </c>
      <c r="Z276" s="34">
        <v>75</v>
      </c>
    </row>
    <row r="277" spans="1:26" ht="10.8" hidden="1" thickBot="1" x14ac:dyDescent="0.25">
      <c r="A277" s="94" t="s">
        <v>74</v>
      </c>
      <c r="B277" s="41">
        <v>37103</v>
      </c>
      <c r="C277" s="42">
        <v>3999</v>
      </c>
      <c r="D277" s="43">
        <v>3119</v>
      </c>
      <c r="E277" s="46">
        <v>7118</v>
      </c>
      <c r="F277" s="45">
        <v>458.97800000000041</v>
      </c>
      <c r="G277" s="95">
        <v>101.97800000000041</v>
      </c>
      <c r="H277" s="95">
        <v>-12.021999999999593</v>
      </c>
      <c r="I277" s="43">
        <v>246.303</v>
      </c>
      <c r="J277" s="43">
        <v>397.899</v>
      </c>
      <c r="K277" s="43">
        <v>2755.9839999999999</v>
      </c>
      <c r="L277" s="43">
        <v>851.702</v>
      </c>
      <c r="M277" s="43">
        <v>1123.7629999999999</v>
      </c>
      <c r="N277" s="56">
        <v>887.47199999999998</v>
      </c>
      <c r="O277" s="56">
        <v>88</v>
      </c>
      <c r="P277" s="46">
        <v>6810.1009999999997</v>
      </c>
      <c r="Q277" s="45">
        <v>228.79900000000001</v>
      </c>
      <c r="R277" s="43">
        <v>79.099999999999994</v>
      </c>
      <c r="S277" s="43">
        <v>307.899</v>
      </c>
      <c r="T277" s="42">
        <v>36004154</v>
      </c>
      <c r="U277" s="118">
        <v>22103692</v>
      </c>
      <c r="V277" s="47">
        <v>0</v>
      </c>
      <c r="W277" s="139">
        <v>81.005523263991648</v>
      </c>
      <c r="X277" s="89">
        <v>80</v>
      </c>
      <c r="Y277" s="4">
        <v>59</v>
      </c>
      <c r="Z277" s="96">
        <v>78.5</v>
      </c>
    </row>
    <row r="278" spans="1:26" x14ac:dyDescent="0.2">
      <c r="A278" s="84" t="s">
        <v>68</v>
      </c>
      <c r="B278" s="40">
        <v>37104</v>
      </c>
      <c r="C278" s="8">
        <v>3970</v>
      </c>
      <c r="D278" s="7">
        <v>3116</v>
      </c>
      <c r="E278" s="13">
        <v>7086</v>
      </c>
      <c r="F278" s="12">
        <v>363.8169999999991</v>
      </c>
      <c r="G278" s="93">
        <v>-92.183000000000902</v>
      </c>
      <c r="H278" s="93">
        <v>-104.205</v>
      </c>
      <c r="I278" s="7">
        <v>249.71700000000001</v>
      </c>
      <c r="J278" s="7">
        <v>299.38499999999999</v>
      </c>
      <c r="K278" s="7">
        <v>2800.1590000000001</v>
      </c>
      <c r="L278" s="7">
        <v>850.08900000000006</v>
      </c>
      <c r="M278" s="7">
        <v>1156.7239999999999</v>
      </c>
      <c r="N278" s="5">
        <v>926.98400000000004</v>
      </c>
      <c r="O278" s="5">
        <v>83</v>
      </c>
      <c r="P278" s="13">
        <v>6729.875</v>
      </c>
      <c r="Q278" s="12">
        <v>174.74</v>
      </c>
      <c r="R278" s="7">
        <v>181.38499999999999</v>
      </c>
      <c r="S278" s="7">
        <v>356.125</v>
      </c>
      <c r="T278" s="8">
        <v>36178894</v>
      </c>
      <c r="U278" s="111">
        <v>22285077</v>
      </c>
      <c r="V278" s="11">
        <v>0</v>
      </c>
      <c r="W278" s="138">
        <v>74.682313744736732</v>
      </c>
      <c r="X278" s="88">
        <v>92</v>
      </c>
      <c r="Y278" s="28">
        <v>61</v>
      </c>
      <c r="Z278" s="34">
        <v>74</v>
      </c>
    </row>
    <row r="279" spans="1:26" x14ac:dyDescent="0.2">
      <c r="A279" s="84" t="s">
        <v>69</v>
      </c>
      <c r="B279" s="40">
        <v>37105</v>
      </c>
      <c r="C279" s="8">
        <v>4000.06</v>
      </c>
      <c r="D279" s="7">
        <v>3115.4549999999999</v>
      </c>
      <c r="E279" s="13">
        <v>7115.5149999999994</v>
      </c>
      <c r="F279" s="12">
        <v>531.28899999999885</v>
      </c>
      <c r="G279" s="93">
        <v>75.28899999999885</v>
      </c>
      <c r="H279" s="93">
        <v>-28.916000000001645</v>
      </c>
      <c r="I279" s="7">
        <v>250.33799999999999</v>
      </c>
      <c r="J279" s="7">
        <v>263.40600000000001</v>
      </c>
      <c r="K279" s="7">
        <v>2748.8609999999999</v>
      </c>
      <c r="L279" s="7">
        <v>796.29899999999998</v>
      </c>
      <c r="M279" s="7">
        <v>1152.181</v>
      </c>
      <c r="N279" s="5">
        <v>932.11400000000003</v>
      </c>
      <c r="O279" s="5">
        <v>79</v>
      </c>
      <c r="P279" s="13">
        <v>6753.4879999999994</v>
      </c>
      <c r="Q279" s="12">
        <v>149.70599999999999</v>
      </c>
      <c r="R279" s="7">
        <v>212.321</v>
      </c>
      <c r="S279" s="7">
        <v>362.02699999999999</v>
      </c>
      <c r="T279" s="8">
        <v>36328600</v>
      </c>
      <c r="U279" s="111">
        <v>22497398</v>
      </c>
      <c r="V279" s="11">
        <v>0</v>
      </c>
      <c r="W279" s="138">
        <v>75.167786028329843</v>
      </c>
      <c r="X279" s="88">
        <v>98</v>
      </c>
      <c r="Y279" s="28">
        <v>69</v>
      </c>
      <c r="Z279" s="34">
        <v>75</v>
      </c>
    </row>
    <row r="280" spans="1:26" x14ac:dyDescent="0.2">
      <c r="A280" s="84" t="s">
        <v>70</v>
      </c>
      <c r="B280" s="40">
        <v>37106</v>
      </c>
      <c r="C280" s="8">
        <v>4045.4140000000002</v>
      </c>
      <c r="D280" s="7">
        <v>3058.4720000000002</v>
      </c>
      <c r="E280" s="13">
        <v>7103.8860000000004</v>
      </c>
      <c r="F280" s="12">
        <v>449.03800000000012</v>
      </c>
      <c r="G280" s="93">
        <v>-6.9619999999998754</v>
      </c>
      <c r="H280" s="93">
        <v>-35.878000000001521</v>
      </c>
      <c r="I280" s="7">
        <v>232.733</v>
      </c>
      <c r="J280" s="7">
        <v>269.82100000000003</v>
      </c>
      <c r="K280" s="7">
        <v>2700.8020000000001</v>
      </c>
      <c r="L280" s="7">
        <v>867.39200000000005</v>
      </c>
      <c r="M280" s="7">
        <v>1155.509</v>
      </c>
      <c r="N280" s="5">
        <v>932.08799999999997</v>
      </c>
      <c r="O280" s="5">
        <v>79</v>
      </c>
      <c r="P280" s="13">
        <v>6686.3830000000007</v>
      </c>
      <c r="Q280" s="12">
        <v>212.81</v>
      </c>
      <c r="R280" s="7">
        <v>204.69300000000001</v>
      </c>
      <c r="S280" s="7">
        <v>417.50300000000004</v>
      </c>
      <c r="T280" s="8">
        <v>36541410</v>
      </c>
      <c r="U280" s="111">
        <v>22702091</v>
      </c>
      <c r="V280" s="11">
        <v>0</v>
      </c>
      <c r="W280" s="138">
        <v>75.744990248208623</v>
      </c>
      <c r="X280" s="88">
        <v>91</v>
      </c>
      <c r="Y280" s="28">
        <v>67</v>
      </c>
      <c r="Z280" s="34">
        <v>74.5</v>
      </c>
    </row>
    <row r="281" spans="1:26" x14ac:dyDescent="0.2">
      <c r="A281" s="84" t="s">
        <v>71</v>
      </c>
      <c r="B281" s="40">
        <v>37107</v>
      </c>
      <c r="C281" s="8">
        <v>3997.7869999999998</v>
      </c>
      <c r="D281" s="7">
        <v>3109.0039999999999</v>
      </c>
      <c r="E281" s="13">
        <v>7106.7909999999993</v>
      </c>
      <c r="F281" s="12">
        <v>377.03</v>
      </c>
      <c r="G281" s="93">
        <v>-78.97</v>
      </c>
      <c r="H281" s="93">
        <v>-114.84800000000155</v>
      </c>
      <c r="I281" s="7">
        <v>212.40100000000001</v>
      </c>
      <c r="J281" s="7">
        <v>347.67200000000003</v>
      </c>
      <c r="K281" s="7">
        <v>2733.529</v>
      </c>
      <c r="L281" s="7">
        <v>859.83</v>
      </c>
      <c r="M281" s="7">
        <v>1153.5260000000001</v>
      </c>
      <c r="N281" s="5">
        <v>931.95500000000004</v>
      </c>
      <c r="O281" s="5">
        <v>94</v>
      </c>
      <c r="P281" s="13">
        <v>6709.9429999999993</v>
      </c>
      <c r="Q281" s="12">
        <v>198.15</v>
      </c>
      <c r="R281" s="7">
        <v>198.69800000000001</v>
      </c>
      <c r="S281" s="7">
        <v>396.84800000000001</v>
      </c>
      <c r="T281" s="8">
        <v>36739560</v>
      </c>
      <c r="U281" s="111">
        <v>22900789</v>
      </c>
      <c r="V281" s="11">
        <v>0</v>
      </c>
      <c r="W281" s="138">
        <v>76.616765176537783</v>
      </c>
      <c r="X281" s="88">
        <v>97</v>
      </c>
      <c r="Y281" s="28">
        <v>69</v>
      </c>
      <c r="Z281" s="34">
        <v>74.5</v>
      </c>
    </row>
    <row r="282" spans="1:26" x14ac:dyDescent="0.2">
      <c r="A282" s="84" t="s">
        <v>72</v>
      </c>
      <c r="B282" s="40">
        <v>37108</v>
      </c>
      <c r="C282" s="8">
        <v>4017.4209999999998</v>
      </c>
      <c r="D282" s="7">
        <v>3106.3150000000001</v>
      </c>
      <c r="E282" s="13">
        <v>7123.7359999999999</v>
      </c>
      <c r="F282" s="12">
        <v>415.54</v>
      </c>
      <c r="G282" s="93">
        <v>-40.46</v>
      </c>
      <c r="H282" s="93">
        <v>-155.30800000000153</v>
      </c>
      <c r="I282" s="7">
        <v>211.67400000000001</v>
      </c>
      <c r="J282" s="7">
        <v>338.63600000000002</v>
      </c>
      <c r="K282" s="7">
        <v>2732.8989999999999</v>
      </c>
      <c r="L282" s="7">
        <v>850.96100000000001</v>
      </c>
      <c r="M282" s="7">
        <v>1151.9849999999999</v>
      </c>
      <c r="N282" s="5">
        <v>920.45500000000004</v>
      </c>
      <c r="O282" s="5">
        <v>94</v>
      </c>
      <c r="P282" s="13">
        <v>6716.15</v>
      </c>
      <c r="Q282" s="12">
        <v>271.41399999999999</v>
      </c>
      <c r="R282" s="7">
        <v>136.172</v>
      </c>
      <c r="S282" s="7">
        <v>407.58600000000001</v>
      </c>
      <c r="T282" s="8">
        <v>37010974</v>
      </c>
      <c r="U282" s="111">
        <v>23036961</v>
      </c>
      <c r="V282" s="11">
        <v>0</v>
      </c>
      <c r="W282" s="138">
        <v>80.851534468612826</v>
      </c>
      <c r="X282" s="88">
        <v>96</v>
      </c>
      <c r="Y282" s="28">
        <v>63</v>
      </c>
      <c r="Z282" s="34">
        <v>76</v>
      </c>
    </row>
    <row r="283" spans="1:26" x14ac:dyDescent="0.2">
      <c r="A283" s="84" t="s">
        <v>73</v>
      </c>
      <c r="B283" s="40">
        <v>37109</v>
      </c>
      <c r="C283" s="8">
        <v>4071.3470000000002</v>
      </c>
      <c r="D283" s="7">
        <v>3123.4369999999999</v>
      </c>
      <c r="E283" s="13">
        <v>7194.7839999999997</v>
      </c>
      <c r="F283" s="12">
        <v>481.74699999999922</v>
      </c>
      <c r="G283" s="93">
        <v>25.746999999999218</v>
      </c>
      <c r="H283" s="93">
        <v>-129.56100000000231</v>
      </c>
      <c r="I283" s="7">
        <v>236.869</v>
      </c>
      <c r="J283" s="7">
        <v>366.11799999999999</v>
      </c>
      <c r="K283" s="7">
        <v>2731.924</v>
      </c>
      <c r="L283" s="7">
        <v>861.22400000000005</v>
      </c>
      <c r="M283" s="7">
        <v>1154.309</v>
      </c>
      <c r="N283" s="5">
        <v>888.32600000000002</v>
      </c>
      <c r="O283" s="5">
        <v>94</v>
      </c>
      <c r="P283" s="13">
        <v>6814.5169999999998</v>
      </c>
      <c r="Q283" s="12">
        <v>254.661</v>
      </c>
      <c r="R283" s="7">
        <v>125.60599999999999</v>
      </c>
      <c r="S283" s="7">
        <v>380.267</v>
      </c>
      <c r="T283" s="8">
        <v>37265635</v>
      </c>
      <c r="U283" s="111">
        <v>23162567</v>
      </c>
      <c r="V283" s="11">
        <v>0</v>
      </c>
      <c r="W283" s="138">
        <v>75.41638521819533</v>
      </c>
      <c r="X283" s="88">
        <v>96</v>
      </c>
      <c r="Y283" s="28">
        <v>63</v>
      </c>
      <c r="Z283" s="34">
        <v>75</v>
      </c>
    </row>
    <row r="284" spans="1:26" x14ac:dyDescent="0.2">
      <c r="A284" s="84" t="s">
        <v>74</v>
      </c>
      <c r="B284" s="40">
        <v>37110</v>
      </c>
      <c r="C284" s="8">
        <v>4030.5729999999999</v>
      </c>
      <c r="D284" s="7">
        <v>3087.29</v>
      </c>
      <c r="E284" s="13">
        <v>7117.8629999999994</v>
      </c>
      <c r="F284" s="12">
        <v>455.9</v>
      </c>
      <c r="G284" s="93">
        <v>-0.10000000000002274</v>
      </c>
      <c r="H284" s="93">
        <v>-129.66100000000233</v>
      </c>
      <c r="I284" s="7">
        <v>233.39099999999999</v>
      </c>
      <c r="J284" s="7">
        <v>356.649</v>
      </c>
      <c r="K284" s="7">
        <v>2705.7919999999999</v>
      </c>
      <c r="L284" s="7">
        <v>863.20100000000002</v>
      </c>
      <c r="M284" s="7">
        <v>1153.864</v>
      </c>
      <c r="N284" s="5">
        <v>882.92899999999997</v>
      </c>
      <c r="O284" s="5">
        <v>81</v>
      </c>
      <c r="P284" s="13">
        <v>6732.7259999999987</v>
      </c>
      <c r="Q284" s="12">
        <v>232.58699999999999</v>
      </c>
      <c r="R284" s="7">
        <v>152.55000000000001</v>
      </c>
      <c r="S284" s="7">
        <v>385.137</v>
      </c>
      <c r="T284" s="8">
        <v>37498222</v>
      </c>
      <c r="U284" s="111">
        <v>23315117</v>
      </c>
      <c r="V284" s="11">
        <v>6.2527760746888816E-13</v>
      </c>
      <c r="W284" s="138">
        <v>76.442206483168547</v>
      </c>
      <c r="X284" s="88">
        <v>98</v>
      </c>
      <c r="Y284" s="28">
        <v>75</v>
      </c>
      <c r="Z284" s="34">
        <v>73.5</v>
      </c>
    </row>
    <row r="285" spans="1:26" x14ac:dyDescent="0.2">
      <c r="A285" s="84" t="s">
        <v>68</v>
      </c>
      <c r="B285" s="40">
        <v>37111</v>
      </c>
      <c r="C285" s="8">
        <v>4010.761</v>
      </c>
      <c r="D285" s="7">
        <v>3019.154</v>
      </c>
      <c r="E285" s="13">
        <v>7029.915</v>
      </c>
      <c r="F285" s="12">
        <v>547.14700000000107</v>
      </c>
      <c r="G285" s="93">
        <v>91.147000000001071</v>
      </c>
      <c r="H285" s="93">
        <v>-38.514000000001261</v>
      </c>
      <c r="I285" s="7">
        <v>229.13800000000001</v>
      </c>
      <c r="J285" s="7">
        <v>331.06599999999997</v>
      </c>
      <c r="K285" s="7">
        <v>2628.6610000000001</v>
      </c>
      <c r="L285" s="7">
        <v>870.53599999999994</v>
      </c>
      <c r="M285" s="7">
        <v>1134.9349999999999</v>
      </c>
      <c r="N285" s="5">
        <v>901.06899999999996</v>
      </c>
      <c r="O285" s="5">
        <v>83</v>
      </c>
      <c r="P285" s="13">
        <v>6725.5519999999997</v>
      </c>
      <c r="Q285" s="12">
        <v>153.33199999999999</v>
      </c>
      <c r="R285" s="7">
        <v>151.03100000000001</v>
      </c>
      <c r="S285" s="7">
        <v>304.363</v>
      </c>
      <c r="T285" s="8">
        <v>37651554</v>
      </c>
      <c r="U285" s="111">
        <v>23466148</v>
      </c>
      <c r="V285" s="11">
        <v>0</v>
      </c>
      <c r="W285" s="138">
        <v>76.137660211737924</v>
      </c>
      <c r="X285" s="88">
        <v>97</v>
      </c>
      <c r="Y285" s="28">
        <v>75</v>
      </c>
      <c r="Z285" s="34">
        <v>71.5</v>
      </c>
    </row>
    <row r="286" spans="1:26" x14ac:dyDescent="0.2">
      <c r="A286" s="84" t="s">
        <v>69</v>
      </c>
      <c r="B286" s="40">
        <v>37112</v>
      </c>
      <c r="C286" s="8">
        <v>4025.404</v>
      </c>
      <c r="D286" s="7">
        <v>3076.931</v>
      </c>
      <c r="E286" s="13">
        <v>7102.335</v>
      </c>
      <c r="F286" s="12">
        <v>601.59400000000051</v>
      </c>
      <c r="G286" s="93">
        <v>145.59400000000051</v>
      </c>
      <c r="H286" s="93">
        <v>107.07999999999925</v>
      </c>
      <c r="I286" s="7">
        <v>221.26499999999999</v>
      </c>
      <c r="J286" s="7">
        <v>292.26799999999997</v>
      </c>
      <c r="K286" s="7">
        <v>2699.81</v>
      </c>
      <c r="L286" s="7">
        <v>849.35900000000004</v>
      </c>
      <c r="M286" s="7">
        <v>1121.528</v>
      </c>
      <c r="N286" s="5">
        <v>893.51300000000003</v>
      </c>
      <c r="O286" s="5">
        <v>79</v>
      </c>
      <c r="P286" s="13">
        <v>6758.3369999999995</v>
      </c>
      <c r="Q286" s="12">
        <v>183.99799999999999</v>
      </c>
      <c r="R286" s="7">
        <v>160</v>
      </c>
      <c r="S286" s="7">
        <v>343.99799999999999</v>
      </c>
      <c r="T286" s="8">
        <v>37835552</v>
      </c>
      <c r="U286" s="111">
        <v>23626148</v>
      </c>
      <c r="V286" s="11">
        <v>5.1159076974727213E-13</v>
      </c>
      <c r="W286" s="138">
        <v>62.832639544542879</v>
      </c>
      <c r="X286" s="88">
        <v>93</v>
      </c>
      <c r="Y286" s="28">
        <v>74</v>
      </c>
      <c r="Z286" s="34">
        <v>65.5</v>
      </c>
    </row>
    <row r="287" spans="1:26" x14ac:dyDescent="0.2">
      <c r="A287" s="84" t="s">
        <v>70</v>
      </c>
      <c r="B287" s="40">
        <v>37113</v>
      </c>
      <c r="C287" s="8">
        <v>3999.183</v>
      </c>
      <c r="D287" s="7">
        <v>3014.7060000000001</v>
      </c>
      <c r="E287" s="13">
        <v>7013.8890000000001</v>
      </c>
      <c r="F287" s="12">
        <v>420.72399999999993</v>
      </c>
      <c r="G287" s="93">
        <v>-35.276000000000067</v>
      </c>
      <c r="H287" s="93">
        <v>71.803999999999178</v>
      </c>
      <c r="I287" s="7">
        <v>211.958</v>
      </c>
      <c r="J287" s="7">
        <v>284.03500000000003</v>
      </c>
      <c r="K287" s="7">
        <v>2726.9110000000001</v>
      </c>
      <c r="L287" s="7">
        <v>848.83500000000004</v>
      </c>
      <c r="M287" s="7">
        <v>1128.828</v>
      </c>
      <c r="N287" s="5">
        <v>889.01</v>
      </c>
      <c r="O287" s="5">
        <v>79</v>
      </c>
      <c r="P287" s="13">
        <v>6589.3010000000004</v>
      </c>
      <c r="Q287" s="12">
        <v>197.58799999999999</v>
      </c>
      <c r="R287" s="7">
        <v>227</v>
      </c>
      <c r="S287" s="7">
        <v>424.58799999999997</v>
      </c>
      <c r="T287" s="8">
        <v>38033140</v>
      </c>
      <c r="U287" s="111">
        <v>23853148</v>
      </c>
      <c r="V287" s="11">
        <v>0</v>
      </c>
      <c r="W287" s="138">
        <v>67.536152653838045</v>
      </c>
      <c r="X287" s="88">
        <v>90</v>
      </c>
      <c r="Y287" s="28">
        <v>69</v>
      </c>
      <c r="Z287" s="34">
        <v>65</v>
      </c>
    </row>
    <row r="288" spans="1:26" x14ac:dyDescent="0.2">
      <c r="A288" s="84" t="s">
        <v>71</v>
      </c>
      <c r="B288" s="40">
        <v>37114</v>
      </c>
      <c r="C288" s="8">
        <v>4080.44</v>
      </c>
      <c r="D288" s="7">
        <v>2960.7089999999998</v>
      </c>
      <c r="E288" s="13">
        <v>7041.1489999999994</v>
      </c>
      <c r="F288" s="12">
        <v>362.67799999999863</v>
      </c>
      <c r="G288" s="93">
        <v>-93.322000000001367</v>
      </c>
      <c r="H288" s="93">
        <v>-21.518000000002189</v>
      </c>
      <c r="I288" s="7">
        <v>209.251</v>
      </c>
      <c r="J288" s="7">
        <v>394.077</v>
      </c>
      <c r="K288" s="7">
        <v>2582.902</v>
      </c>
      <c r="L288" s="7">
        <v>865.74400000000003</v>
      </c>
      <c r="M288" s="7">
        <v>1136.126</v>
      </c>
      <c r="N288" s="5">
        <v>900.154</v>
      </c>
      <c r="O288" s="5">
        <v>81</v>
      </c>
      <c r="P288" s="13">
        <v>6531.9319999999998</v>
      </c>
      <c r="Q288" s="12">
        <v>262.28500000000003</v>
      </c>
      <c r="R288" s="7">
        <v>246.93199999999999</v>
      </c>
      <c r="S288" s="7">
        <v>509.21699999999998</v>
      </c>
      <c r="T288" s="8">
        <v>38295425</v>
      </c>
      <c r="U288" s="111">
        <v>24100080</v>
      </c>
      <c r="V288" s="11">
        <v>0</v>
      </c>
      <c r="W288" s="138">
        <v>70.752887002207046</v>
      </c>
      <c r="X288" s="88">
        <v>94</v>
      </c>
      <c r="Y288" s="28">
        <v>65</v>
      </c>
      <c r="Z288" s="34">
        <v>79.5</v>
      </c>
    </row>
    <row r="289" spans="1:26" x14ac:dyDescent="0.2">
      <c r="A289" s="84" t="s">
        <v>72</v>
      </c>
      <c r="B289" s="40">
        <v>37115</v>
      </c>
      <c r="C289" s="8">
        <v>4078.2620000000002</v>
      </c>
      <c r="D289" s="7">
        <v>3165.1260000000002</v>
      </c>
      <c r="E289" s="13">
        <v>7243.3880000000008</v>
      </c>
      <c r="F289" s="12">
        <v>268.21800000000155</v>
      </c>
      <c r="G289" s="93">
        <v>-187.78199999999845</v>
      </c>
      <c r="H289" s="93">
        <v>-209.30000000000064</v>
      </c>
      <c r="I289" s="7">
        <v>208.315</v>
      </c>
      <c r="J289" s="7">
        <v>424.34300000000002</v>
      </c>
      <c r="K289" s="7">
        <v>2789.9340000000002</v>
      </c>
      <c r="L289" s="7">
        <v>867.59400000000005</v>
      </c>
      <c r="M289" s="7">
        <v>1136.1880000000001</v>
      </c>
      <c r="N289" s="5">
        <v>935.68499999999995</v>
      </c>
      <c r="O289" s="5">
        <v>81</v>
      </c>
      <c r="P289" s="13">
        <v>6711.277000000001</v>
      </c>
      <c r="Q289" s="12">
        <v>284.87700000000001</v>
      </c>
      <c r="R289" s="7">
        <v>247.23400000000001</v>
      </c>
      <c r="S289" s="7">
        <v>532.11099999999999</v>
      </c>
      <c r="T289" s="8">
        <v>38580302</v>
      </c>
      <c r="U289" s="111">
        <v>24347314</v>
      </c>
      <c r="V289" s="11">
        <v>0</v>
      </c>
      <c r="W289" s="138">
        <v>72.902309927251579</v>
      </c>
      <c r="X289" s="88">
        <v>95</v>
      </c>
      <c r="Y289" s="28">
        <v>65</v>
      </c>
      <c r="Z289" s="34">
        <v>80</v>
      </c>
    </row>
    <row r="290" spans="1:26" x14ac:dyDescent="0.2">
      <c r="A290" s="84" t="s">
        <v>73</v>
      </c>
      <c r="B290" s="40">
        <v>37116</v>
      </c>
      <c r="C290" s="8">
        <v>4069.3449999999998</v>
      </c>
      <c r="D290" s="7">
        <v>3099.9780000000001</v>
      </c>
      <c r="E290" s="13">
        <v>7169.3230000000003</v>
      </c>
      <c r="F290" s="12">
        <v>389</v>
      </c>
      <c r="G290" s="93">
        <v>-67</v>
      </c>
      <c r="H290" s="93">
        <v>-276.30000000000064</v>
      </c>
      <c r="I290" s="7">
        <v>202.5</v>
      </c>
      <c r="J290" s="7">
        <v>412.17899999999997</v>
      </c>
      <c r="K290" s="7">
        <v>2793.7620000000002</v>
      </c>
      <c r="L290" s="7">
        <v>862.51099999999997</v>
      </c>
      <c r="M290" s="7">
        <v>1100.1369999999999</v>
      </c>
      <c r="N290" s="5">
        <v>915.85799999999995</v>
      </c>
      <c r="O290" s="5">
        <v>81</v>
      </c>
      <c r="P290" s="13">
        <v>6756.9470000000001</v>
      </c>
      <c r="Q290" s="12">
        <v>247.95</v>
      </c>
      <c r="R290" s="7">
        <v>164.417</v>
      </c>
      <c r="S290" s="7">
        <v>412.36699999999996</v>
      </c>
      <c r="T290" s="8">
        <v>38828252</v>
      </c>
      <c r="U290" s="111">
        <v>24511731</v>
      </c>
      <c r="V290" s="11">
        <v>9.0000000002419256E-3</v>
      </c>
      <c r="W290" s="138">
        <v>72.156583499583036</v>
      </c>
      <c r="X290" s="88">
        <v>79</v>
      </c>
      <c r="Y290" s="28">
        <v>55</v>
      </c>
      <c r="Z290" s="34">
        <v>67</v>
      </c>
    </row>
    <row r="291" spans="1:26" x14ac:dyDescent="0.2">
      <c r="A291" s="84" t="s">
        <v>74</v>
      </c>
      <c r="B291" s="40">
        <v>37117</v>
      </c>
      <c r="C291" s="8">
        <v>3995.6210000000001</v>
      </c>
      <c r="D291" s="7">
        <v>3116.7559999999999</v>
      </c>
      <c r="E291" s="13">
        <v>7112.3770000000004</v>
      </c>
      <c r="F291" s="12">
        <v>609.04900000000032</v>
      </c>
      <c r="G291" s="93">
        <v>153.04900000000032</v>
      </c>
      <c r="H291" s="93">
        <v>-123.25100000000032</v>
      </c>
      <c r="I291" s="7">
        <v>233.62899999999999</v>
      </c>
      <c r="J291" s="7">
        <v>414.51799999999997</v>
      </c>
      <c r="K291" s="7">
        <v>2754.9549999999999</v>
      </c>
      <c r="L291" s="7">
        <v>860.51</v>
      </c>
      <c r="M291" s="7">
        <v>890.29499999999996</v>
      </c>
      <c r="N291" s="5">
        <v>907.18700000000001</v>
      </c>
      <c r="O291" s="5">
        <v>101</v>
      </c>
      <c r="P291" s="13">
        <v>6771.143</v>
      </c>
      <c r="Q291" s="12">
        <v>230.26400000000001</v>
      </c>
      <c r="R291" s="7">
        <v>110.97</v>
      </c>
      <c r="S291" s="7">
        <v>341.23400000000004</v>
      </c>
      <c r="T291" s="8">
        <v>39058516</v>
      </c>
      <c r="U291" s="111">
        <v>24622701</v>
      </c>
      <c r="V291" s="11">
        <v>0</v>
      </c>
      <c r="W291" s="138">
        <v>70.195756895477871</v>
      </c>
      <c r="X291" s="88">
        <v>82</v>
      </c>
      <c r="Y291" s="28">
        <v>57</v>
      </c>
      <c r="Z291" s="34">
        <v>69.5</v>
      </c>
    </row>
    <row r="292" spans="1:26" x14ac:dyDescent="0.2">
      <c r="A292" s="84" t="s">
        <v>68</v>
      </c>
      <c r="B292" s="40">
        <v>37118</v>
      </c>
      <c r="C292" s="8">
        <v>3988.3919999999998</v>
      </c>
      <c r="D292" s="7">
        <v>3040.2759999999998</v>
      </c>
      <c r="E292" s="13">
        <v>7028.6679999999997</v>
      </c>
      <c r="F292" s="12">
        <v>451.78299999999956</v>
      </c>
      <c r="G292" s="93">
        <v>-4.2170000000004393</v>
      </c>
      <c r="H292" s="93">
        <v>-127.46800000000076</v>
      </c>
      <c r="I292" s="7">
        <v>245.74700000000001</v>
      </c>
      <c r="J292" s="7">
        <v>375.75099999999998</v>
      </c>
      <c r="K292" s="7">
        <v>2665.8449999999998</v>
      </c>
      <c r="L292" s="7">
        <v>869.89400000000001</v>
      </c>
      <c r="M292" s="7">
        <v>1146.201</v>
      </c>
      <c r="N292" s="5">
        <v>931.96</v>
      </c>
      <c r="O292" s="5">
        <v>78</v>
      </c>
      <c r="P292" s="13">
        <v>6765.1809999999996</v>
      </c>
      <c r="Q292" s="12">
        <v>128.595</v>
      </c>
      <c r="R292" s="7">
        <v>134.892</v>
      </c>
      <c r="S292" s="7">
        <v>263.48699999999997</v>
      </c>
      <c r="T292" s="8">
        <v>39187111</v>
      </c>
      <c r="U292" s="111">
        <v>24757593</v>
      </c>
      <c r="V292" s="11">
        <v>0</v>
      </c>
      <c r="W292" s="138">
        <v>69.432257424043783</v>
      </c>
      <c r="X292" s="88">
        <v>78</v>
      </c>
      <c r="Y292" s="28">
        <v>54</v>
      </c>
      <c r="Z292" s="34">
        <v>66</v>
      </c>
    </row>
    <row r="293" spans="1:26" x14ac:dyDescent="0.2">
      <c r="A293" s="84" t="s">
        <v>69</v>
      </c>
      <c r="B293" s="40">
        <v>37119</v>
      </c>
      <c r="C293" s="8">
        <v>3986.0239999999999</v>
      </c>
      <c r="D293" s="7">
        <v>3126.8870000000002</v>
      </c>
      <c r="E293" s="13">
        <v>7112.9110000000001</v>
      </c>
      <c r="F293" s="12">
        <v>433.50800000000066</v>
      </c>
      <c r="G293" s="93">
        <v>-22.491999999999337</v>
      </c>
      <c r="H293" s="93">
        <v>-149.96</v>
      </c>
      <c r="I293" s="7">
        <v>239.53399999999999</v>
      </c>
      <c r="J293" s="7">
        <v>375.30099999999999</v>
      </c>
      <c r="K293" s="7">
        <v>2775.6889999999999</v>
      </c>
      <c r="L293" s="7">
        <v>855.84100000000001</v>
      </c>
      <c r="M293" s="7">
        <v>1162.2929999999999</v>
      </c>
      <c r="N293" s="5">
        <v>931.89700000000005</v>
      </c>
      <c r="O293" s="5">
        <v>88</v>
      </c>
      <c r="P293" s="13">
        <v>6862.0630000000001</v>
      </c>
      <c r="Q293" s="12">
        <v>137.505</v>
      </c>
      <c r="R293" s="7">
        <v>113.343</v>
      </c>
      <c r="S293" s="7">
        <v>250.84800000000001</v>
      </c>
      <c r="T293" s="8">
        <v>39324616</v>
      </c>
      <c r="U293" s="111">
        <v>24870936</v>
      </c>
      <c r="V293" s="11">
        <v>0</v>
      </c>
      <c r="W293" s="138">
        <v>66.251112173848568</v>
      </c>
      <c r="X293" s="88">
        <v>76</v>
      </c>
      <c r="Y293" s="28">
        <v>50</v>
      </c>
      <c r="Z293" s="34">
        <v>63</v>
      </c>
    </row>
    <row r="294" spans="1:26" x14ac:dyDescent="0.2">
      <c r="A294" s="84" t="s">
        <v>70</v>
      </c>
      <c r="B294" s="40">
        <v>37120</v>
      </c>
      <c r="C294" s="8">
        <v>3932.5479999999998</v>
      </c>
      <c r="D294" s="7">
        <v>3168.1390000000001</v>
      </c>
      <c r="E294" s="13">
        <v>7100.6869999999999</v>
      </c>
      <c r="F294" s="12">
        <v>233.1930000000001</v>
      </c>
      <c r="G294" s="93">
        <v>-222.8069999999999</v>
      </c>
      <c r="H294" s="93">
        <v>-372.767</v>
      </c>
      <c r="I294" s="7">
        <v>234.34700000000001</v>
      </c>
      <c r="J294" s="7">
        <v>429.1</v>
      </c>
      <c r="K294" s="7">
        <v>2804.2130000000002</v>
      </c>
      <c r="L294" s="7">
        <v>872.077</v>
      </c>
      <c r="M294" s="7">
        <v>1149.723</v>
      </c>
      <c r="N294" s="5">
        <v>931.53899999999999</v>
      </c>
      <c r="O294" s="5">
        <v>79</v>
      </c>
      <c r="P294" s="13">
        <v>6733.192</v>
      </c>
      <c r="Q294" s="12">
        <v>229.559</v>
      </c>
      <c r="R294" s="7">
        <v>137.93600000000001</v>
      </c>
      <c r="S294" s="7">
        <v>367.495</v>
      </c>
      <c r="T294" s="8">
        <v>39554175</v>
      </c>
      <c r="U294" s="111">
        <v>25008872</v>
      </c>
      <c r="V294" s="11">
        <v>0</v>
      </c>
      <c r="W294" s="138">
        <v>67.55106781476411</v>
      </c>
      <c r="X294" s="88">
        <v>82</v>
      </c>
      <c r="Y294" s="28">
        <v>49</v>
      </c>
      <c r="Z294" s="34">
        <v>65.5</v>
      </c>
    </row>
    <row r="295" spans="1:26" x14ac:dyDescent="0.2">
      <c r="A295" s="84" t="s">
        <v>71</v>
      </c>
      <c r="B295" s="40">
        <v>37121</v>
      </c>
      <c r="C295" s="8">
        <v>4023.15</v>
      </c>
      <c r="D295" s="7">
        <v>3110.7829999999999</v>
      </c>
      <c r="E295" s="13">
        <v>7133.933</v>
      </c>
      <c r="F295" s="12">
        <v>382.92000000000064</v>
      </c>
      <c r="G295" s="93">
        <v>-73.079999999999359</v>
      </c>
      <c r="H295" s="93">
        <v>-445.84699999999935</v>
      </c>
      <c r="I295" s="7">
        <v>225.22499999999999</v>
      </c>
      <c r="J295" s="7">
        <v>387.54300000000001</v>
      </c>
      <c r="K295" s="7">
        <v>2789.0439999999999</v>
      </c>
      <c r="L295" s="7">
        <v>858.98800000000006</v>
      </c>
      <c r="M295" s="7">
        <v>1149.7339999999999</v>
      </c>
      <c r="N295" s="5">
        <v>928.68600000000004</v>
      </c>
      <c r="O295" s="5">
        <v>91</v>
      </c>
      <c r="P295" s="13">
        <v>6813.14</v>
      </c>
      <c r="Q295" s="12">
        <v>202.572</v>
      </c>
      <c r="R295" s="7">
        <v>118.221</v>
      </c>
      <c r="S295" s="7">
        <v>320.79300000000001</v>
      </c>
      <c r="T295" s="8">
        <v>39756747</v>
      </c>
      <c r="U295" s="111">
        <v>25127093</v>
      </c>
      <c r="V295" s="11">
        <v>0</v>
      </c>
      <c r="W295" s="138">
        <v>73.32092274800344</v>
      </c>
      <c r="X295" s="88">
        <v>89</v>
      </c>
      <c r="Y295" s="28">
        <v>50</v>
      </c>
      <c r="Z295" s="34">
        <v>69.5</v>
      </c>
    </row>
    <row r="296" spans="1:26" x14ac:dyDescent="0.2">
      <c r="A296" s="84" t="s">
        <v>72</v>
      </c>
      <c r="B296" s="40">
        <v>37122</v>
      </c>
      <c r="C296" s="8">
        <v>4049.4029999999998</v>
      </c>
      <c r="D296" s="7">
        <v>3062.9960000000001</v>
      </c>
      <c r="E296" s="13">
        <v>7112.3989999999994</v>
      </c>
      <c r="F296" s="12">
        <v>420.91399999999925</v>
      </c>
      <c r="G296" s="93">
        <v>-35.086000000000752</v>
      </c>
      <c r="H296" s="93">
        <v>-480.93300000000011</v>
      </c>
      <c r="I296" s="7">
        <v>224.553</v>
      </c>
      <c r="J296" s="7">
        <v>404.45600000000002</v>
      </c>
      <c r="K296" s="7">
        <v>2775.181</v>
      </c>
      <c r="L296" s="7">
        <v>836.13900000000001</v>
      </c>
      <c r="M296" s="7">
        <v>1136.3440000000001</v>
      </c>
      <c r="N296" s="5">
        <v>931.69399999999996</v>
      </c>
      <c r="O296" s="5">
        <v>88</v>
      </c>
      <c r="P296" s="13">
        <v>6817.280999999999</v>
      </c>
      <c r="Q296" s="12">
        <v>212.327</v>
      </c>
      <c r="R296" s="7">
        <v>82.790999999999997</v>
      </c>
      <c r="S296" s="7">
        <v>295.11799999999999</v>
      </c>
      <c r="T296" s="8">
        <v>39969074</v>
      </c>
      <c r="U296" s="111">
        <v>25209884</v>
      </c>
      <c r="V296" s="11">
        <v>0</v>
      </c>
      <c r="W296" s="138">
        <v>78.712041306026322</v>
      </c>
      <c r="X296" s="88">
        <v>94</v>
      </c>
      <c r="Y296" s="28">
        <v>59</v>
      </c>
      <c r="Z296" s="34">
        <v>76.5</v>
      </c>
    </row>
    <row r="297" spans="1:26" x14ac:dyDescent="0.2">
      <c r="A297" s="84" t="s">
        <v>73</v>
      </c>
      <c r="B297" s="40">
        <v>37123</v>
      </c>
      <c r="C297" s="8">
        <v>4056.3009999999999</v>
      </c>
      <c r="D297" s="7">
        <v>2988.7089999999998</v>
      </c>
      <c r="E297" s="13">
        <v>7045.01</v>
      </c>
      <c r="F297" s="12">
        <v>522.52600000000075</v>
      </c>
      <c r="G297" s="93">
        <v>66.526000000000749</v>
      </c>
      <c r="H297" s="93">
        <v>-414.40699999999936</v>
      </c>
      <c r="I297" s="7">
        <v>231.899</v>
      </c>
      <c r="J297" s="7">
        <v>436.70699999999999</v>
      </c>
      <c r="K297" s="7">
        <v>2738.8220000000001</v>
      </c>
      <c r="L297" s="7">
        <v>752.30899999999997</v>
      </c>
      <c r="M297" s="7">
        <v>1139.672</v>
      </c>
      <c r="N297" s="5">
        <v>931.62</v>
      </c>
      <c r="O297" s="5">
        <v>88</v>
      </c>
      <c r="P297" s="13">
        <v>6841.5550000000003</v>
      </c>
      <c r="Q297" s="12">
        <v>111.997</v>
      </c>
      <c r="R297" s="7">
        <v>91.457999999999998</v>
      </c>
      <c r="S297" s="7">
        <v>203.45500000000001</v>
      </c>
      <c r="T297" s="8">
        <v>40081071</v>
      </c>
      <c r="U297" s="111">
        <v>25301342</v>
      </c>
      <c r="V297" s="11">
        <v>0</v>
      </c>
      <c r="W297" s="138">
        <v>76.902573919601735</v>
      </c>
      <c r="X297" s="88">
        <v>89</v>
      </c>
      <c r="Y297" s="28">
        <v>63</v>
      </c>
      <c r="Z297" s="34">
        <v>76</v>
      </c>
    </row>
    <row r="298" spans="1:26" x14ac:dyDescent="0.2">
      <c r="A298" s="84" t="s">
        <v>74</v>
      </c>
      <c r="B298" s="40">
        <v>37124</v>
      </c>
      <c r="C298" s="8">
        <v>3734.2629999999999</v>
      </c>
      <c r="D298" s="7">
        <v>2911.3710000000001</v>
      </c>
      <c r="E298" s="13">
        <v>6645.634</v>
      </c>
      <c r="F298" s="12">
        <v>537.03</v>
      </c>
      <c r="G298" s="93">
        <v>81.03</v>
      </c>
      <c r="H298" s="93">
        <v>-333.37699999999938</v>
      </c>
      <c r="I298" s="7">
        <v>233.24199999999999</v>
      </c>
      <c r="J298" s="7">
        <v>320.75200000000001</v>
      </c>
      <c r="K298" s="7">
        <v>2536.2820000000002</v>
      </c>
      <c r="L298" s="7">
        <v>805.79</v>
      </c>
      <c r="M298" s="7">
        <v>1158.0550000000001</v>
      </c>
      <c r="N298" s="5">
        <v>807.11500000000001</v>
      </c>
      <c r="O298" s="5">
        <v>79</v>
      </c>
      <c r="P298" s="13">
        <v>6477.2659999999996</v>
      </c>
      <c r="Q298" s="12">
        <v>141.261</v>
      </c>
      <c r="R298" s="7">
        <v>27.106999999999999</v>
      </c>
      <c r="S298" s="7">
        <v>168.36799999999999</v>
      </c>
      <c r="T298" s="8">
        <v>40222332</v>
      </c>
      <c r="U298" s="111">
        <v>25328449</v>
      </c>
      <c r="V298" s="11">
        <v>3.979039320256561E-13</v>
      </c>
      <c r="W298" s="138">
        <v>73.273032024794603</v>
      </c>
      <c r="X298" s="88">
        <v>85</v>
      </c>
      <c r="Y298" s="28">
        <v>57</v>
      </c>
      <c r="Z298" s="34">
        <v>71</v>
      </c>
    </row>
    <row r="299" spans="1:26" x14ac:dyDescent="0.2">
      <c r="A299" s="84" t="s">
        <v>68</v>
      </c>
      <c r="B299" s="40">
        <v>37125</v>
      </c>
      <c r="C299" s="8">
        <v>3697.2919999999999</v>
      </c>
      <c r="D299" s="7">
        <v>3113.547</v>
      </c>
      <c r="E299" s="13">
        <v>6810.8389999999999</v>
      </c>
      <c r="F299" s="12">
        <v>546.90499999999952</v>
      </c>
      <c r="G299" s="93">
        <v>90.904999999999518</v>
      </c>
      <c r="H299" s="93">
        <v>-242.47199999999987</v>
      </c>
      <c r="I299" s="7">
        <v>236.11</v>
      </c>
      <c r="J299" s="7">
        <v>192.3</v>
      </c>
      <c r="K299" s="7">
        <v>2776.0920000000001</v>
      </c>
      <c r="L299" s="7">
        <v>810.61300000000006</v>
      </c>
      <c r="M299" s="7">
        <v>1141.3320000000001</v>
      </c>
      <c r="N299" s="5">
        <v>870.39400000000001</v>
      </c>
      <c r="O299" s="5">
        <v>79</v>
      </c>
      <c r="P299" s="13">
        <v>6652.7460000000001</v>
      </c>
      <c r="Q299" s="12">
        <v>128.39400000000001</v>
      </c>
      <c r="R299" s="7">
        <v>29.699000000000002</v>
      </c>
      <c r="S299" s="7">
        <v>158.09300000000002</v>
      </c>
      <c r="T299" s="8">
        <v>40350726</v>
      </c>
      <c r="U299" s="111">
        <v>25358148</v>
      </c>
      <c r="V299" s="11">
        <v>0</v>
      </c>
      <c r="W299" s="10"/>
      <c r="X299" s="90"/>
      <c r="Y299" s="10"/>
      <c r="Z299" s="22"/>
    </row>
    <row r="300" spans="1:26" x14ac:dyDescent="0.2">
      <c r="A300" s="84" t="s">
        <v>69</v>
      </c>
      <c r="B300" s="40">
        <v>37126</v>
      </c>
      <c r="C300" s="8">
        <v>3678.6550000000002</v>
      </c>
      <c r="D300" s="7">
        <v>3023.973</v>
      </c>
      <c r="E300" s="13">
        <v>6702.6280000000006</v>
      </c>
      <c r="F300" s="12">
        <v>405.0070000000012</v>
      </c>
      <c r="G300" s="93">
        <v>-50.992999999998801</v>
      </c>
      <c r="H300" s="93">
        <v>-293.46499999999867</v>
      </c>
      <c r="I300" s="7">
        <v>230.68700000000001</v>
      </c>
      <c r="J300" s="7">
        <v>249.95</v>
      </c>
      <c r="K300" s="7">
        <v>2715.7289999999998</v>
      </c>
      <c r="L300" s="7">
        <v>788.40499999999997</v>
      </c>
      <c r="M300" s="7">
        <v>1177.463</v>
      </c>
      <c r="N300" s="5">
        <v>845.15599999999995</v>
      </c>
      <c r="O300" s="5">
        <v>79</v>
      </c>
      <c r="P300" s="13">
        <v>6491.3970000000008</v>
      </c>
      <c r="Q300" s="12">
        <v>46.664000000000001</v>
      </c>
      <c r="R300" s="7">
        <v>164.56700000000001</v>
      </c>
      <c r="S300" s="7">
        <v>211.23099999999999</v>
      </c>
      <c r="T300" s="8">
        <v>40397390</v>
      </c>
      <c r="U300" s="111">
        <v>25522715</v>
      </c>
      <c r="V300" s="11">
        <v>-2.2737367544323206E-13</v>
      </c>
      <c r="W300" s="10"/>
      <c r="X300" s="90"/>
      <c r="Y300" s="10"/>
      <c r="Z300" s="22"/>
    </row>
    <row r="301" spans="1:26" x14ac:dyDescent="0.2">
      <c r="A301" s="84" t="s">
        <v>70</v>
      </c>
      <c r="B301" s="40">
        <v>37127</v>
      </c>
      <c r="C301" s="8">
        <v>3971.37</v>
      </c>
      <c r="D301" s="7">
        <v>3069.0790000000002</v>
      </c>
      <c r="E301" s="13">
        <v>7040.4490000000005</v>
      </c>
      <c r="F301" s="12">
        <v>479.9890000000014</v>
      </c>
      <c r="G301" s="93">
        <v>23.989000000001397</v>
      </c>
      <c r="H301" s="93">
        <v>-269.47599999999727</v>
      </c>
      <c r="I301" s="7">
        <v>225.149</v>
      </c>
      <c r="J301" s="7">
        <v>341.86099999999999</v>
      </c>
      <c r="K301" s="7">
        <v>2759.94</v>
      </c>
      <c r="L301" s="7">
        <v>816.78800000000001</v>
      </c>
      <c r="M301" s="7">
        <v>1157.508</v>
      </c>
      <c r="N301" s="5">
        <v>926.77200000000005</v>
      </c>
      <c r="O301" s="5">
        <v>90</v>
      </c>
      <c r="P301" s="13">
        <v>6798.0070000000005</v>
      </c>
      <c r="Q301" s="12">
        <v>150.17099999999999</v>
      </c>
      <c r="R301" s="7">
        <v>92.271000000000001</v>
      </c>
      <c r="S301" s="7">
        <v>242.44200000000001</v>
      </c>
      <c r="T301" s="8">
        <v>40547561</v>
      </c>
      <c r="U301" s="111">
        <v>25614986</v>
      </c>
      <c r="V301" s="11">
        <v>0</v>
      </c>
      <c r="W301" s="28"/>
      <c r="X301" s="88"/>
      <c r="Y301" s="28"/>
      <c r="Z301" s="29"/>
    </row>
    <row r="302" spans="1:26" x14ac:dyDescent="0.2">
      <c r="A302" s="84" t="s">
        <v>71</v>
      </c>
      <c r="B302" s="40">
        <v>37128</v>
      </c>
      <c r="C302" s="8">
        <v>4031.5729999999999</v>
      </c>
      <c r="D302" s="7">
        <v>3077.502</v>
      </c>
      <c r="E302" s="13">
        <v>7109.0749999999998</v>
      </c>
      <c r="F302" s="12">
        <v>500.15899999999908</v>
      </c>
      <c r="G302" s="93">
        <v>44.158999999999082</v>
      </c>
      <c r="H302" s="93">
        <v>-225.31699999999819</v>
      </c>
      <c r="I302" s="7">
        <v>216.095</v>
      </c>
      <c r="J302" s="7">
        <v>396.04599999999999</v>
      </c>
      <c r="K302" s="7">
        <v>2743.8409999999999</v>
      </c>
      <c r="L302" s="7">
        <v>788.92399999999998</v>
      </c>
      <c r="M302" s="7">
        <v>1160.6500000000001</v>
      </c>
      <c r="N302" s="5">
        <v>909.52800000000002</v>
      </c>
      <c r="O302" s="5">
        <v>83</v>
      </c>
      <c r="P302" s="13">
        <v>6798.2429999999995</v>
      </c>
      <c r="Q302" s="12">
        <v>156.08699999999999</v>
      </c>
      <c r="R302" s="7">
        <v>154.745</v>
      </c>
      <c r="S302" s="7">
        <v>310.83199999999999</v>
      </c>
      <c r="T302" s="8">
        <v>40703648</v>
      </c>
      <c r="U302" s="111">
        <v>25769731</v>
      </c>
      <c r="V302" s="11">
        <v>0</v>
      </c>
      <c r="W302" s="28"/>
      <c r="X302" s="88"/>
      <c r="Y302" s="28"/>
      <c r="Z302" s="29"/>
    </row>
    <row r="303" spans="1:26" x14ac:dyDescent="0.2">
      <c r="A303" s="84" t="s">
        <v>72</v>
      </c>
      <c r="B303" s="40">
        <v>37129</v>
      </c>
      <c r="C303" s="8">
        <v>4037.4090000000001</v>
      </c>
      <c r="D303" s="7">
        <v>2955.1109999999999</v>
      </c>
      <c r="E303" s="13">
        <v>6992.52</v>
      </c>
      <c r="F303" s="12">
        <v>442.86700000000053</v>
      </c>
      <c r="G303" s="93">
        <v>-13.13299999999947</v>
      </c>
      <c r="H303" s="93">
        <v>-238.44999999999766</v>
      </c>
      <c r="I303" s="7">
        <v>208.161</v>
      </c>
      <c r="J303" s="7">
        <v>411.18900000000002</v>
      </c>
      <c r="K303" s="7">
        <v>2643.5059999999999</v>
      </c>
      <c r="L303" s="7">
        <v>787.54300000000001</v>
      </c>
      <c r="M303" s="7">
        <v>1157.5139999999999</v>
      </c>
      <c r="N303" s="5">
        <v>931.78300000000002</v>
      </c>
      <c r="O303" s="5">
        <v>80</v>
      </c>
      <c r="P303" s="13">
        <v>6662.5630000000001</v>
      </c>
      <c r="Q303" s="12">
        <v>259.49</v>
      </c>
      <c r="R303" s="7">
        <v>70.466999999999999</v>
      </c>
      <c r="S303" s="7">
        <v>329.95699999999999</v>
      </c>
      <c r="T303" s="8">
        <v>40963138</v>
      </c>
      <c r="U303" s="111">
        <v>25840198</v>
      </c>
      <c r="V303" s="11">
        <v>0</v>
      </c>
      <c r="W303" s="28"/>
      <c r="X303" s="88"/>
      <c r="Y303" s="28"/>
      <c r="Z303" s="29"/>
    </row>
    <row r="304" spans="1:26" x14ac:dyDescent="0.2">
      <c r="A304" s="84" t="s">
        <v>73</v>
      </c>
      <c r="B304" s="40">
        <v>37130</v>
      </c>
      <c r="C304" s="8">
        <v>3975.5030000000002</v>
      </c>
      <c r="D304" s="7">
        <v>3054.5259999999998</v>
      </c>
      <c r="E304" s="13">
        <v>7030.0290000000005</v>
      </c>
      <c r="F304" s="12">
        <v>497</v>
      </c>
      <c r="G304" s="93">
        <v>41</v>
      </c>
      <c r="H304" s="93">
        <v>-197.44999999999766</v>
      </c>
      <c r="I304" s="7">
        <v>235.93</v>
      </c>
      <c r="J304" s="7">
        <v>365.197</v>
      </c>
      <c r="K304" s="7">
        <v>2726.3719999999998</v>
      </c>
      <c r="L304" s="7">
        <v>786.99099999999999</v>
      </c>
      <c r="M304" s="7">
        <v>1159.443</v>
      </c>
      <c r="N304" s="5">
        <v>930.79100000000005</v>
      </c>
      <c r="O304" s="5">
        <v>100</v>
      </c>
      <c r="P304" s="13">
        <v>6801.7240000000002</v>
      </c>
      <c r="Q304" s="12">
        <v>210.51499999999999</v>
      </c>
      <c r="R304" s="7">
        <v>17.79</v>
      </c>
      <c r="S304" s="7">
        <v>228.30500000000001</v>
      </c>
      <c r="T304" s="8">
        <v>41173653</v>
      </c>
      <c r="U304" s="111">
        <v>25857988</v>
      </c>
      <c r="V304" s="11">
        <v>2.8421709430404007E-13</v>
      </c>
      <c r="W304" s="28"/>
      <c r="X304" s="88"/>
      <c r="Y304" s="28"/>
      <c r="Z304" s="29"/>
    </row>
    <row r="305" spans="1:26" x14ac:dyDescent="0.2">
      <c r="A305" s="84" t="s">
        <v>74</v>
      </c>
      <c r="B305" s="40">
        <v>37131</v>
      </c>
      <c r="C305" s="8">
        <v>3899.8609999999999</v>
      </c>
      <c r="D305" s="7">
        <v>2928.2809999999999</v>
      </c>
      <c r="E305" s="13">
        <v>6828.1419999999998</v>
      </c>
      <c r="F305" s="12">
        <v>337.07</v>
      </c>
      <c r="G305" s="93">
        <v>-118.93</v>
      </c>
      <c r="H305" s="93">
        <v>-316.37999999999766</v>
      </c>
      <c r="I305" s="7">
        <v>232.40299999999999</v>
      </c>
      <c r="J305" s="7">
        <v>338.93299999999999</v>
      </c>
      <c r="K305" s="7">
        <v>2558.4369999999999</v>
      </c>
      <c r="L305" s="7">
        <v>803.553</v>
      </c>
      <c r="M305" s="7">
        <v>1154.47</v>
      </c>
      <c r="N305" s="5">
        <v>931.91499999999996</v>
      </c>
      <c r="O305" s="5">
        <v>88</v>
      </c>
      <c r="P305" s="13">
        <v>6444.7809999999999</v>
      </c>
      <c r="Q305" s="12">
        <v>276.83800000000002</v>
      </c>
      <c r="R305" s="7">
        <v>106.523</v>
      </c>
      <c r="S305" s="7">
        <v>383.36099999999999</v>
      </c>
      <c r="T305" s="8">
        <v>41450491</v>
      </c>
      <c r="U305" s="111">
        <v>25964511</v>
      </c>
      <c r="V305" s="11">
        <v>0</v>
      </c>
      <c r="W305" s="28"/>
      <c r="X305" s="88"/>
      <c r="Y305" s="28"/>
      <c r="Z305" s="29"/>
    </row>
    <row r="306" spans="1:26" x14ac:dyDescent="0.2">
      <c r="A306" s="84" t="s">
        <v>68</v>
      </c>
      <c r="B306" s="40">
        <v>37132</v>
      </c>
      <c r="C306" s="8">
        <v>3899.1640000000002</v>
      </c>
      <c r="D306" s="7">
        <v>3068.9960000000001</v>
      </c>
      <c r="E306" s="13">
        <v>6968.16</v>
      </c>
      <c r="F306" s="12">
        <v>315.56200000000069</v>
      </c>
      <c r="G306" s="93">
        <v>-140.43799999999931</v>
      </c>
      <c r="H306" s="93">
        <v>-456.81799999999697</v>
      </c>
      <c r="I306" s="7">
        <v>232.25899999999999</v>
      </c>
      <c r="J306" s="7">
        <v>384.49900000000002</v>
      </c>
      <c r="K306" s="7">
        <v>2726.2939999999999</v>
      </c>
      <c r="L306" s="7">
        <v>765.06</v>
      </c>
      <c r="M306" s="7">
        <v>1155.575</v>
      </c>
      <c r="N306" s="5">
        <v>919.05899999999997</v>
      </c>
      <c r="O306" s="5">
        <v>78</v>
      </c>
      <c r="P306" s="13">
        <v>6576.308</v>
      </c>
      <c r="Q306" s="12">
        <v>281.31099999999998</v>
      </c>
      <c r="R306" s="7">
        <v>110.541</v>
      </c>
      <c r="S306" s="7">
        <v>391.85199999999998</v>
      </c>
      <c r="T306" s="8">
        <v>41731802</v>
      </c>
      <c r="U306" s="111">
        <v>26075052</v>
      </c>
      <c r="V306" s="11">
        <v>0</v>
      </c>
      <c r="W306" s="28"/>
      <c r="X306" s="88"/>
      <c r="Y306" s="28"/>
      <c r="Z306" s="29"/>
    </row>
    <row r="307" spans="1:26" x14ac:dyDescent="0.2">
      <c r="A307" s="84" t="s">
        <v>69</v>
      </c>
      <c r="B307" s="40">
        <v>37133</v>
      </c>
      <c r="C307" s="8">
        <v>3934.768</v>
      </c>
      <c r="D307" s="7">
        <v>3037.82</v>
      </c>
      <c r="E307" s="13">
        <v>6972.5879999999997</v>
      </c>
      <c r="F307" s="12">
        <v>257.27799999999934</v>
      </c>
      <c r="G307" s="93">
        <v>-198.72200000000066</v>
      </c>
      <c r="H307" s="93">
        <v>-655.53999999999769</v>
      </c>
      <c r="I307" s="7">
        <v>235.19300000000001</v>
      </c>
      <c r="J307" s="7">
        <v>417.24099999999999</v>
      </c>
      <c r="K307" s="7">
        <v>2649.4059999999999</v>
      </c>
      <c r="L307" s="7">
        <v>788.18499999999995</v>
      </c>
      <c r="M307" s="7">
        <v>1151.3879999999999</v>
      </c>
      <c r="N307" s="5">
        <v>932.08900000000006</v>
      </c>
      <c r="O307" s="5">
        <v>72</v>
      </c>
      <c r="P307" s="13">
        <v>6502.78</v>
      </c>
      <c r="Q307" s="12">
        <v>294.09800000000001</v>
      </c>
      <c r="R307" s="7">
        <v>175.71</v>
      </c>
      <c r="S307" s="7">
        <v>469.80799999999999</v>
      </c>
      <c r="T307" s="8">
        <v>42025900</v>
      </c>
      <c r="U307" s="111">
        <v>26250762</v>
      </c>
      <c r="V307" s="11">
        <v>0</v>
      </c>
      <c r="W307" s="28"/>
      <c r="X307" s="88"/>
      <c r="Y307" s="28"/>
      <c r="Z307" s="29"/>
    </row>
    <row r="308" spans="1:26" ht="10.8" thickBot="1" x14ac:dyDescent="0.25">
      <c r="A308" s="94" t="s">
        <v>70</v>
      </c>
      <c r="B308" s="41">
        <v>37134</v>
      </c>
      <c r="C308" s="42">
        <v>3936.5059999999999</v>
      </c>
      <c r="D308" s="43">
        <v>3016.058</v>
      </c>
      <c r="E308" s="46">
        <v>6952.5640000000003</v>
      </c>
      <c r="F308" s="45">
        <v>264.74200000000121</v>
      </c>
      <c r="G308" s="95">
        <v>-191.25799999999879</v>
      </c>
      <c r="H308" s="95">
        <v>-846.79799999999648</v>
      </c>
      <c r="I308" s="43">
        <v>230.333</v>
      </c>
      <c r="J308" s="43">
        <v>328.45400000000001</v>
      </c>
      <c r="K308" s="43">
        <v>2696.7379999999998</v>
      </c>
      <c r="L308" s="43">
        <v>791.39499999999998</v>
      </c>
      <c r="M308" s="43">
        <v>1140.1969999999999</v>
      </c>
      <c r="N308" s="56">
        <v>931.38300000000004</v>
      </c>
      <c r="O308" s="56">
        <v>79</v>
      </c>
      <c r="P308" s="46">
        <v>6462.2420000000002</v>
      </c>
      <c r="Q308" s="45">
        <v>305.01499999999999</v>
      </c>
      <c r="R308" s="43">
        <v>185.30699999999999</v>
      </c>
      <c r="S308" s="43">
        <v>490.322</v>
      </c>
      <c r="T308" s="42">
        <v>42330915</v>
      </c>
      <c r="U308" s="118">
        <v>26436069</v>
      </c>
      <c r="V308" s="47">
        <v>0</v>
      </c>
      <c r="W308" s="4"/>
      <c r="X308" s="89"/>
      <c r="Y308" s="4"/>
      <c r="Z308" s="31"/>
    </row>
    <row r="309" spans="1:26" x14ac:dyDescent="0.2">
      <c r="A309" s="84" t="s">
        <v>71</v>
      </c>
      <c r="B309" s="40">
        <v>37135</v>
      </c>
      <c r="C309" s="8">
        <v>3936.8009999999999</v>
      </c>
      <c r="D309" s="7">
        <v>3059.0059999999999</v>
      </c>
      <c r="E309" s="13">
        <v>6995.8069999999998</v>
      </c>
      <c r="F309" s="12">
        <v>195.90599999999995</v>
      </c>
      <c r="G309" s="93">
        <v>-260.09400000000005</v>
      </c>
      <c r="H309" s="93">
        <v>-1106.8919999999966</v>
      </c>
      <c r="I309" s="7">
        <v>211.61799999999999</v>
      </c>
      <c r="J309" s="7">
        <v>406.56900000000002</v>
      </c>
      <c r="K309" s="7">
        <v>2690.0070000000001</v>
      </c>
      <c r="L309" s="7">
        <v>801.70500000000004</v>
      </c>
      <c r="M309" s="7">
        <v>1160</v>
      </c>
      <c r="N309" s="5">
        <v>872.904</v>
      </c>
      <c r="O309" s="5">
        <v>92</v>
      </c>
      <c r="P309" s="13">
        <v>6430.7089999999998</v>
      </c>
      <c r="Q309" s="12">
        <v>315.74</v>
      </c>
      <c r="R309" s="7">
        <v>249.358</v>
      </c>
      <c r="S309" s="7">
        <f>SUM(Q309:R309)</f>
        <v>565.09799999999996</v>
      </c>
      <c r="T309" s="8">
        <v>42646655</v>
      </c>
      <c r="U309" s="111">
        <f>+U308+(R309*1000)</f>
        <v>26685427</v>
      </c>
      <c r="V309" s="11">
        <v>0</v>
      </c>
      <c r="W309" s="28"/>
      <c r="X309" s="88"/>
      <c r="Y309" s="28"/>
      <c r="Z309" s="29"/>
    </row>
    <row r="310" spans="1:26" x14ac:dyDescent="0.2">
      <c r="A310" s="84" t="s">
        <v>72</v>
      </c>
      <c r="B310" s="40">
        <v>37136</v>
      </c>
      <c r="C310" s="8">
        <v>3907.308</v>
      </c>
      <c r="D310" s="7">
        <v>3082.21</v>
      </c>
      <c r="E310" s="13">
        <v>6989.518</v>
      </c>
      <c r="F310" s="12">
        <v>227.16300000000024</v>
      </c>
      <c r="G310" s="93">
        <v>-228.83699999999976</v>
      </c>
      <c r="H310" s="93">
        <v>-1335.7289999999964</v>
      </c>
      <c r="I310" s="7">
        <v>206.018</v>
      </c>
      <c r="J310" s="7">
        <v>386.911</v>
      </c>
      <c r="K310" s="7">
        <v>2684.556</v>
      </c>
      <c r="L310" s="7">
        <v>818.73400000000004</v>
      </c>
      <c r="M310" s="7">
        <v>1112.0909999999999</v>
      </c>
      <c r="N310" s="5">
        <v>886.42100000000005</v>
      </c>
      <c r="O310" s="5">
        <v>93</v>
      </c>
      <c r="P310" s="13">
        <v>6414.8940000000002</v>
      </c>
      <c r="Q310" s="12">
        <v>310.11599999999999</v>
      </c>
      <c r="R310" s="7">
        <v>264.50799999999998</v>
      </c>
      <c r="S310" s="7">
        <f>SUM(Q310:R310)</f>
        <v>574.62400000000002</v>
      </c>
      <c r="T310" s="8">
        <v>42956771</v>
      </c>
      <c r="U310" s="111">
        <f>+U309+(R310*1000)</f>
        <v>26949935</v>
      </c>
      <c r="V310" s="11">
        <v>0</v>
      </c>
      <c r="W310" s="28"/>
      <c r="X310" s="88"/>
      <c r="Y310" s="28"/>
      <c r="Z310" s="29"/>
    </row>
    <row r="311" spans="1:26" x14ac:dyDescent="0.2">
      <c r="A311" s="84" t="s">
        <v>73</v>
      </c>
      <c r="B311" s="40">
        <v>37137</v>
      </c>
      <c r="C311" s="8">
        <v>3901.444</v>
      </c>
      <c r="D311" s="7">
        <v>3062.2809999999999</v>
      </c>
      <c r="E311" s="13">
        <v>6963.7250000000004</v>
      </c>
      <c r="F311" s="12">
        <v>192.9380000000001</v>
      </c>
      <c r="G311" s="93">
        <v>-263.0619999999999</v>
      </c>
      <c r="H311" s="93">
        <v>-1598.7909999999963</v>
      </c>
      <c r="I311" s="7">
        <v>208.51400000000001</v>
      </c>
      <c r="J311" s="7">
        <v>347.78300000000002</v>
      </c>
      <c r="K311" s="7">
        <v>2711.4769999999999</v>
      </c>
      <c r="L311" s="7">
        <v>792.07500000000005</v>
      </c>
      <c r="M311" s="7">
        <v>1153.1869999999999</v>
      </c>
      <c r="N311" s="5">
        <v>898.52800000000002</v>
      </c>
      <c r="O311" s="5">
        <v>100</v>
      </c>
      <c r="P311" s="13">
        <v>6404.5020000000004</v>
      </c>
      <c r="Q311" s="12">
        <v>305.07100000000003</v>
      </c>
      <c r="R311" s="7">
        <v>254.15199999999999</v>
      </c>
      <c r="S311" s="7">
        <f t="shared" ref="S311:S337" si="0">SUM(Q311:R311)</f>
        <v>559.22299999999996</v>
      </c>
      <c r="T311" s="8">
        <v>43261842</v>
      </c>
      <c r="U311" s="111">
        <f>+U310+(R311*1000)</f>
        <v>27204087</v>
      </c>
      <c r="V311" s="11">
        <v>0</v>
      </c>
      <c r="W311" s="28"/>
      <c r="X311" s="88"/>
      <c r="Y311" s="28"/>
      <c r="Z311" s="29"/>
    </row>
    <row r="312" spans="1:26" x14ac:dyDescent="0.2">
      <c r="A312" s="84" t="s">
        <v>74</v>
      </c>
      <c r="B312" s="40">
        <v>37138</v>
      </c>
      <c r="C312" s="8">
        <v>3923</v>
      </c>
      <c r="D312" s="7">
        <v>3106.3789999999999</v>
      </c>
      <c r="E312" s="13">
        <v>7030.95</v>
      </c>
      <c r="F312" s="12">
        <v>294</v>
      </c>
      <c r="G312" s="93">
        <v>-198.03900000000027</v>
      </c>
      <c r="H312" s="93">
        <v>-1796.83</v>
      </c>
      <c r="I312" s="7">
        <v>232.87799999999999</v>
      </c>
      <c r="J312" s="7">
        <v>366.43599999999998</v>
      </c>
      <c r="K312" s="7">
        <v>2747.07</v>
      </c>
      <c r="L312" s="7">
        <v>793.01700000000005</v>
      </c>
      <c r="M312" s="7">
        <v>1153.528</v>
      </c>
      <c r="N312" s="5">
        <v>918.50900000000001</v>
      </c>
      <c r="O312" s="5">
        <v>100</v>
      </c>
      <c r="P312" s="13">
        <v>6569.3989999999994</v>
      </c>
      <c r="Q312" s="12">
        <v>278.29199999999997</v>
      </c>
      <c r="R312" s="7">
        <v>145</v>
      </c>
      <c r="S312" s="7">
        <f t="shared" si="0"/>
        <v>423.29199999999997</v>
      </c>
      <c r="T312" s="8">
        <v>43523393</v>
      </c>
      <c r="U312" s="111">
        <f>+U311+(R312*1000)</f>
        <v>27349087</v>
      </c>
      <c r="V312" s="11">
        <v>0</v>
      </c>
      <c r="W312" s="28"/>
      <c r="X312" s="88"/>
      <c r="Y312" s="28"/>
      <c r="Z312" s="29"/>
    </row>
    <row r="313" spans="1:26" x14ac:dyDescent="0.2">
      <c r="A313" s="84" t="s">
        <v>68</v>
      </c>
      <c r="B313" s="40">
        <v>37139</v>
      </c>
      <c r="C313" s="8">
        <v>3900</v>
      </c>
      <c r="D313" s="7">
        <v>3074.6080000000002</v>
      </c>
      <c r="E313" s="13">
        <v>6974.6080000000002</v>
      </c>
      <c r="F313" s="12">
        <v>413.505</v>
      </c>
      <c r="G313" s="93"/>
      <c r="H313" s="93"/>
      <c r="I313" s="7">
        <v>246.898</v>
      </c>
      <c r="J313" s="7">
        <v>148.423</v>
      </c>
      <c r="K313" s="7">
        <v>2792.6959999999999</v>
      </c>
      <c r="L313" s="7">
        <v>790.57100000000003</v>
      </c>
      <c r="M313" s="7">
        <v>1072.6610000000001</v>
      </c>
      <c r="N313" s="5">
        <v>933.91499999999996</v>
      </c>
      <c r="O313" s="5">
        <v>95</v>
      </c>
      <c r="P313" s="13">
        <v>6493.6689999999999</v>
      </c>
      <c r="Q313" s="12">
        <v>281</v>
      </c>
      <c r="R313" s="7">
        <v>200</v>
      </c>
      <c r="S313" s="7">
        <f t="shared" si="0"/>
        <v>481</v>
      </c>
      <c r="T313" s="8">
        <v>43804332</v>
      </c>
      <c r="U313" s="111">
        <f t="shared" ref="U313:U324" si="1">+U312+(R313*1000)</f>
        <v>27549087</v>
      </c>
      <c r="V313" s="11">
        <v>0</v>
      </c>
      <c r="W313" s="28"/>
      <c r="X313" s="88"/>
      <c r="Y313" s="28"/>
      <c r="Z313" s="29"/>
    </row>
    <row r="314" spans="1:26" x14ac:dyDescent="0.2">
      <c r="A314" s="84" t="s">
        <v>69</v>
      </c>
      <c r="B314" s="40">
        <v>37140</v>
      </c>
      <c r="C314" s="8">
        <v>3950</v>
      </c>
      <c r="D314" s="7">
        <v>3022.1759999999999</v>
      </c>
      <c r="E314" s="13">
        <v>6972.1759999999995</v>
      </c>
      <c r="F314" s="12">
        <v>422.43499999999875</v>
      </c>
      <c r="G314" s="93"/>
      <c r="H314" s="93"/>
      <c r="I314" s="7">
        <v>286.51100000000002</v>
      </c>
      <c r="J314" s="7">
        <v>173.61699999999999</v>
      </c>
      <c r="K314" s="7">
        <v>2765.009</v>
      </c>
      <c r="L314" s="7">
        <v>753.80700000000002</v>
      </c>
      <c r="M314" s="7">
        <v>1070.7460000000001</v>
      </c>
      <c r="N314" s="5">
        <v>932.18399999999997</v>
      </c>
      <c r="O314" s="5">
        <v>100</v>
      </c>
      <c r="P314" s="13">
        <v>6504.3089999999993</v>
      </c>
      <c r="Q314" s="12">
        <v>268</v>
      </c>
      <c r="R314" s="7">
        <v>200</v>
      </c>
      <c r="S314" s="7">
        <f t="shared" si="0"/>
        <v>468</v>
      </c>
      <c r="T314" s="8">
        <v>44072199</v>
      </c>
      <c r="U314" s="111">
        <f t="shared" si="1"/>
        <v>27749087</v>
      </c>
      <c r="V314" s="11">
        <v>0</v>
      </c>
      <c r="W314" s="28"/>
      <c r="X314" s="88"/>
      <c r="Y314" s="28"/>
      <c r="Z314" s="29"/>
    </row>
    <row r="315" spans="1:26" x14ac:dyDescent="0.2">
      <c r="A315" s="84" t="s">
        <v>70</v>
      </c>
      <c r="B315" s="40">
        <v>37141</v>
      </c>
      <c r="C315" s="8">
        <v>3950</v>
      </c>
      <c r="D315" s="7">
        <v>3075</v>
      </c>
      <c r="E315" s="13">
        <v>7025</v>
      </c>
      <c r="F315" s="12">
        <v>450</v>
      </c>
      <c r="G315" s="93"/>
      <c r="H315" s="93"/>
      <c r="I315" s="7">
        <v>280</v>
      </c>
      <c r="J315" s="7">
        <v>200</v>
      </c>
      <c r="K315" s="7">
        <v>2800</v>
      </c>
      <c r="L315" s="7">
        <v>770</v>
      </c>
      <c r="M315" s="7">
        <v>1100</v>
      </c>
      <c r="N315" s="5">
        <v>910</v>
      </c>
      <c r="O315" s="5">
        <v>95</v>
      </c>
      <c r="P315" s="13">
        <v>6605</v>
      </c>
      <c r="Q315" s="12">
        <v>270</v>
      </c>
      <c r="R315" s="7">
        <v>150</v>
      </c>
      <c r="S315" s="7">
        <f t="shared" si="0"/>
        <v>420</v>
      </c>
      <c r="T315" s="8">
        <v>44342199</v>
      </c>
      <c r="U315" s="111">
        <f t="shared" si="1"/>
        <v>27899087</v>
      </c>
      <c r="V315" s="11">
        <v>0</v>
      </c>
      <c r="W315" s="28"/>
      <c r="X315" s="88"/>
      <c r="Y315" s="28"/>
      <c r="Z315" s="29"/>
    </row>
    <row r="316" spans="1:26" x14ac:dyDescent="0.2">
      <c r="A316" s="84" t="s">
        <v>71</v>
      </c>
      <c r="B316" s="40">
        <v>37142</v>
      </c>
      <c r="C316" s="8">
        <v>3950</v>
      </c>
      <c r="D316" s="7">
        <v>3075</v>
      </c>
      <c r="E316" s="13">
        <v>7025</v>
      </c>
      <c r="F316" s="12">
        <v>400</v>
      </c>
      <c r="G316" s="93"/>
      <c r="H316" s="93"/>
      <c r="I316" s="7">
        <v>250</v>
      </c>
      <c r="J316" s="7">
        <v>225</v>
      </c>
      <c r="K316" s="7">
        <v>2800</v>
      </c>
      <c r="L316" s="7">
        <v>800</v>
      </c>
      <c r="M316" s="7">
        <v>1100</v>
      </c>
      <c r="N316" s="5">
        <v>910</v>
      </c>
      <c r="O316" s="5">
        <v>95</v>
      </c>
      <c r="P316" s="13">
        <v>6580</v>
      </c>
      <c r="Q316" s="12">
        <v>270</v>
      </c>
      <c r="R316" s="7">
        <v>175</v>
      </c>
      <c r="S316" s="7">
        <f t="shared" si="0"/>
        <v>445</v>
      </c>
      <c r="T316" s="8">
        <v>44612199</v>
      </c>
      <c r="U316" s="111">
        <f t="shared" si="1"/>
        <v>28074087</v>
      </c>
      <c r="V316" s="11">
        <v>0</v>
      </c>
      <c r="W316" s="28"/>
      <c r="X316" s="88"/>
      <c r="Y316" s="28"/>
      <c r="Z316" s="29"/>
    </row>
    <row r="317" spans="1:26" x14ac:dyDescent="0.2">
      <c r="A317" s="84" t="s">
        <v>72</v>
      </c>
      <c r="B317" s="40">
        <v>37143</v>
      </c>
      <c r="C317" s="8">
        <v>3950</v>
      </c>
      <c r="D317" s="7">
        <v>3075</v>
      </c>
      <c r="E317" s="13">
        <v>7025</v>
      </c>
      <c r="F317" s="12">
        <v>355</v>
      </c>
      <c r="G317" s="93"/>
      <c r="H317" s="93"/>
      <c r="I317" s="7">
        <v>220</v>
      </c>
      <c r="J317" s="7">
        <v>225</v>
      </c>
      <c r="K317" s="7">
        <v>2800</v>
      </c>
      <c r="L317" s="7">
        <v>800</v>
      </c>
      <c r="M317" s="7">
        <v>1140</v>
      </c>
      <c r="N317" s="5">
        <v>910</v>
      </c>
      <c r="O317" s="5">
        <v>95</v>
      </c>
      <c r="P317" s="13">
        <v>6545</v>
      </c>
      <c r="Q317" s="12">
        <v>280</v>
      </c>
      <c r="R317" s="7">
        <v>200</v>
      </c>
      <c r="S317" s="7">
        <f t="shared" si="0"/>
        <v>480</v>
      </c>
      <c r="T317" s="8">
        <v>44892199</v>
      </c>
      <c r="U317" s="111">
        <f t="shared" si="1"/>
        <v>28274087</v>
      </c>
      <c r="V317" s="11">
        <v>0</v>
      </c>
      <c r="W317" s="28"/>
      <c r="X317" s="88"/>
      <c r="Y317" s="28"/>
      <c r="Z317" s="29"/>
    </row>
    <row r="318" spans="1:26" x14ac:dyDescent="0.2">
      <c r="A318" s="84" t="s">
        <v>73</v>
      </c>
      <c r="B318" s="40">
        <v>37144</v>
      </c>
      <c r="C318" s="8">
        <v>3950</v>
      </c>
      <c r="D318" s="7">
        <v>3075</v>
      </c>
      <c r="E318" s="13">
        <v>7025</v>
      </c>
      <c r="F318" s="12">
        <v>355</v>
      </c>
      <c r="G318" s="93"/>
      <c r="H318" s="93"/>
      <c r="I318" s="7">
        <v>220</v>
      </c>
      <c r="J318" s="7">
        <v>225</v>
      </c>
      <c r="K318" s="7">
        <v>2800</v>
      </c>
      <c r="L318" s="7">
        <v>800</v>
      </c>
      <c r="M318" s="7">
        <v>1140</v>
      </c>
      <c r="N318" s="5">
        <v>910</v>
      </c>
      <c r="O318" s="5">
        <v>95</v>
      </c>
      <c r="P318" s="13">
        <v>6545</v>
      </c>
      <c r="Q318" s="12">
        <v>280</v>
      </c>
      <c r="R318" s="7">
        <v>200</v>
      </c>
      <c r="S318" s="7">
        <f t="shared" si="0"/>
        <v>480</v>
      </c>
      <c r="T318" s="8">
        <v>45172199</v>
      </c>
      <c r="U318" s="111">
        <f t="shared" si="1"/>
        <v>28474087</v>
      </c>
      <c r="V318" s="11">
        <v>0</v>
      </c>
      <c r="W318" s="28"/>
      <c r="X318" s="88"/>
      <c r="Y318" s="28"/>
      <c r="Z318" s="29"/>
    </row>
    <row r="319" spans="1:26" x14ac:dyDescent="0.2">
      <c r="A319" s="84" t="s">
        <v>74</v>
      </c>
      <c r="B319" s="40">
        <v>37145</v>
      </c>
      <c r="C319" s="8">
        <v>3700</v>
      </c>
      <c r="D319" s="7">
        <v>3075</v>
      </c>
      <c r="E319" s="13">
        <v>6775</v>
      </c>
      <c r="F319" s="12">
        <v>370</v>
      </c>
      <c r="G319" s="93"/>
      <c r="H319" s="93"/>
      <c r="I319" s="7">
        <v>220</v>
      </c>
      <c r="J319" s="7">
        <v>225</v>
      </c>
      <c r="K319" s="7">
        <v>2800</v>
      </c>
      <c r="L319" s="7">
        <v>800</v>
      </c>
      <c r="M319" s="7">
        <v>1000</v>
      </c>
      <c r="N319" s="5">
        <v>910</v>
      </c>
      <c r="O319" s="5">
        <v>95</v>
      </c>
      <c r="P319" s="13">
        <v>6420</v>
      </c>
      <c r="Q319" s="12">
        <v>200</v>
      </c>
      <c r="R319" s="7">
        <v>155</v>
      </c>
      <c r="S319" s="7">
        <f t="shared" si="0"/>
        <v>355</v>
      </c>
      <c r="T319" s="8">
        <v>45372199</v>
      </c>
      <c r="U319" s="111">
        <f t="shared" si="1"/>
        <v>28629087</v>
      </c>
      <c r="V319" s="11">
        <v>0</v>
      </c>
      <c r="W319" s="28"/>
      <c r="X319" s="88"/>
      <c r="Y319" s="28"/>
      <c r="Z319" s="29"/>
    </row>
    <row r="320" spans="1:26" x14ac:dyDescent="0.2">
      <c r="A320" s="84" t="s">
        <v>68</v>
      </c>
      <c r="B320" s="40">
        <v>37146</v>
      </c>
      <c r="C320" s="8">
        <v>3700</v>
      </c>
      <c r="D320" s="7">
        <v>3075</v>
      </c>
      <c r="E320" s="13">
        <v>6775</v>
      </c>
      <c r="F320" s="12">
        <v>370</v>
      </c>
      <c r="G320" s="93"/>
      <c r="H320" s="93"/>
      <c r="I320" s="7">
        <v>220</v>
      </c>
      <c r="J320" s="7">
        <v>225</v>
      </c>
      <c r="K320" s="7">
        <v>2800</v>
      </c>
      <c r="L320" s="7">
        <v>800</v>
      </c>
      <c r="M320" s="7">
        <v>1000</v>
      </c>
      <c r="N320" s="5">
        <v>910</v>
      </c>
      <c r="O320" s="5">
        <v>95</v>
      </c>
      <c r="P320" s="13">
        <v>6420</v>
      </c>
      <c r="Q320" s="12">
        <v>200</v>
      </c>
      <c r="R320" s="7">
        <v>155</v>
      </c>
      <c r="S320" s="7">
        <f t="shared" si="0"/>
        <v>355</v>
      </c>
      <c r="T320" s="8">
        <v>45572199</v>
      </c>
      <c r="U320" s="111">
        <f t="shared" si="1"/>
        <v>28784087</v>
      </c>
      <c r="V320" s="11">
        <v>0</v>
      </c>
      <c r="W320" s="28"/>
      <c r="X320" s="88"/>
      <c r="Y320" s="28"/>
      <c r="Z320" s="29"/>
    </row>
    <row r="321" spans="1:26" x14ac:dyDescent="0.2">
      <c r="A321" s="84" t="s">
        <v>69</v>
      </c>
      <c r="B321" s="40">
        <v>37147</v>
      </c>
      <c r="C321" s="8">
        <v>3750</v>
      </c>
      <c r="D321" s="7">
        <v>3075</v>
      </c>
      <c r="E321" s="13">
        <v>6825</v>
      </c>
      <c r="F321" s="12">
        <v>390</v>
      </c>
      <c r="G321" s="93"/>
      <c r="H321" s="93"/>
      <c r="I321" s="7">
        <v>220</v>
      </c>
      <c r="J321" s="7">
        <v>225</v>
      </c>
      <c r="K321" s="7">
        <v>2800</v>
      </c>
      <c r="L321" s="7">
        <v>800</v>
      </c>
      <c r="M321" s="7">
        <v>1050</v>
      </c>
      <c r="N321" s="5">
        <v>910</v>
      </c>
      <c r="O321" s="5">
        <v>95</v>
      </c>
      <c r="P321" s="13">
        <v>6490</v>
      </c>
      <c r="Q321" s="12">
        <v>200</v>
      </c>
      <c r="R321" s="7">
        <v>135</v>
      </c>
      <c r="S321" s="7">
        <f t="shared" si="0"/>
        <v>335</v>
      </c>
      <c r="T321" s="8">
        <v>45772199</v>
      </c>
      <c r="U321" s="111">
        <f t="shared" si="1"/>
        <v>28919087</v>
      </c>
      <c r="V321" s="11">
        <v>0</v>
      </c>
      <c r="W321" s="28"/>
      <c r="X321" s="88"/>
      <c r="Y321" s="28"/>
      <c r="Z321" s="29"/>
    </row>
    <row r="322" spans="1:26" x14ac:dyDescent="0.2">
      <c r="A322" s="84" t="s">
        <v>70</v>
      </c>
      <c r="B322" s="40">
        <v>37148</v>
      </c>
      <c r="C322" s="8">
        <v>3985</v>
      </c>
      <c r="D322" s="7">
        <v>3075</v>
      </c>
      <c r="E322" s="13">
        <v>7060</v>
      </c>
      <c r="F322" s="12">
        <v>390</v>
      </c>
      <c r="G322" s="93"/>
      <c r="H322" s="93"/>
      <c r="I322" s="7">
        <v>220</v>
      </c>
      <c r="J322" s="7">
        <v>225</v>
      </c>
      <c r="K322" s="7">
        <v>2800</v>
      </c>
      <c r="L322" s="7">
        <v>800</v>
      </c>
      <c r="M322" s="7">
        <v>1140</v>
      </c>
      <c r="N322" s="5">
        <v>910</v>
      </c>
      <c r="O322" s="5">
        <v>95</v>
      </c>
      <c r="P322" s="13">
        <v>6580</v>
      </c>
      <c r="Q322" s="12">
        <v>280</v>
      </c>
      <c r="R322" s="7">
        <v>200</v>
      </c>
      <c r="S322" s="7">
        <f t="shared" si="0"/>
        <v>480</v>
      </c>
      <c r="T322" s="8">
        <v>46052199</v>
      </c>
      <c r="U322" s="111">
        <f t="shared" si="1"/>
        <v>29119087</v>
      </c>
      <c r="V322" s="11">
        <v>0</v>
      </c>
      <c r="W322" s="28"/>
      <c r="X322" s="88"/>
      <c r="Y322" s="28"/>
      <c r="Z322" s="29"/>
    </row>
    <row r="323" spans="1:26" x14ac:dyDescent="0.2">
      <c r="A323" s="84" t="s">
        <v>71</v>
      </c>
      <c r="B323" s="40">
        <v>37149</v>
      </c>
      <c r="C323" s="8">
        <v>3985</v>
      </c>
      <c r="D323" s="7">
        <v>3075</v>
      </c>
      <c r="E323" s="13">
        <v>7060</v>
      </c>
      <c r="F323" s="12">
        <v>390</v>
      </c>
      <c r="G323" s="93"/>
      <c r="H323" s="93"/>
      <c r="I323" s="7">
        <v>220</v>
      </c>
      <c r="J323" s="7">
        <v>225</v>
      </c>
      <c r="K323" s="7">
        <v>2800</v>
      </c>
      <c r="L323" s="7">
        <v>800</v>
      </c>
      <c r="M323" s="7">
        <v>1140</v>
      </c>
      <c r="N323" s="5">
        <v>910</v>
      </c>
      <c r="O323" s="5">
        <v>95</v>
      </c>
      <c r="P323" s="13">
        <v>6580</v>
      </c>
      <c r="Q323" s="12">
        <v>280</v>
      </c>
      <c r="R323" s="7">
        <v>200</v>
      </c>
      <c r="S323" s="7">
        <f t="shared" si="0"/>
        <v>480</v>
      </c>
      <c r="T323" s="8">
        <v>46332199</v>
      </c>
      <c r="U323" s="111">
        <f t="shared" si="1"/>
        <v>29319087</v>
      </c>
      <c r="V323" s="11">
        <v>0</v>
      </c>
      <c r="W323" s="28"/>
      <c r="X323" s="88"/>
      <c r="Y323" s="28"/>
      <c r="Z323" s="29"/>
    </row>
    <row r="324" spans="1:26" x14ac:dyDescent="0.2">
      <c r="A324" s="84" t="s">
        <v>72</v>
      </c>
      <c r="B324" s="40">
        <v>37150</v>
      </c>
      <c r="C324" s="8">
        <v>3985</v>
      </c>
      <c r="D324" s="7">
        <v>3075</v>
      </c>
      <c r="E324" s="13">
        <v>7060</v>
      </c>
      <c r="F324" s="12">
        <v>390</v>
      </c>
      <c r="G324" s="93"/>
      <c r="H324" s="93"/>
      <c r="I324" s="7">
        <v>220</v>
      </c>
      <c r="J324" s="7">
        <v>225</v>
      </c>
      <c r="K324" s="7">
        <v>2800</v>
      </c>
      <c r="L324" s="7">
        <v>800</v>
      </c>
      <c r="M324" s="7">
        <v>1140</v>
      </c>
      <c r="N324" s="5">
        <v>910</v>
      </c>
      <c r="O324" s="5">
        <v>95</v>
      </c>
      <c r="P324" s="13">
        <v>6580</v>
      </c>
      <c r="Q324" s="12">
        <v>280</v>
      </c>
      <c r="R324" s="7">
        <v>200</v>
      </c>
      <c r="S324" s="7">
        <f t="shared" si="0"/>
        <v>480</v>
      </c>
      <c r="T324" s="8">
        <v>46612199</v>
      </c>
      <c r="U324" s="111">
        <f t="shared" si="1"/>
        <v>29519087</v>
      </c>
      <c r="V324" s="11">
        <v>0</v>
      </c>
      <c r="W324" s="28"/>
      <c r="X324" s="88"/>
      <c r="Y324" s="28"/>
      <c r="Z324" s="29"/>
    </row>
    <row r="325" spans="1:26" x14ac:dyDescent="0.2">
      <c r="A325" s="84" t="s">
        <v>73</v>
      </c>
      <c r="B325" s="40">
        <v>37151</v>
      </c>
      <c r="C325" s="8">
        <v>3925</v>
      </c>
      <c r="D325" s="7">
        <v>3075</v>
      </c>
      <c r="E325" s="13">
        <f t="shared" ref="E325:E338" si="2">SUM(C325:D325)</f>
        <v>7000</v>
      </c>
      <c r="F325" s="12">
        <v>370</v>
      </c>
      <c r="G325" s="93"/>
      <c r="H325" s="93"/>
      <c r="I325" s="7">
        <v>220</v>
      </c>
      <c r="J325" s="7">
        <v>225</v>
      </c>
      <c r="K325" s="7">
        <v>2775</v>
      </c>
      <c r="L325" s="7">
        <v>800</v>
      </c>
      <c r="M325" s="7">
        <v>1140</v>
      </c>
      <c r="N325" s="5">
        <v>925</v>
      </c>
      <c r="O325" s="5">
        <v>95</v>
      </c>
      <c r="P325" s="13">
        <f t="shared" ref="P325:P338" si="3">SUM(I325:O325)+F325</f>
        <v>6550</v>
      </c>
      <c r="Q325" s="12">
        <v>270</v>
      </c>
      <c r="R325" s="7">
        <v>180</v>
      </c>
      <c r="S325" s="7">
        <f t="shared" si="0"/>
        <v>450</v>
      </c>
      <c r="T325" s="8">
        <f t="shared" ref="T325:T338" si="4">(Q325*1000)+T324</f>
        <v>46882199</v>
      </c>
      <c r="U325" s="111">
        <f t="shared" ref="U325:U338" si="5">+U324+(R325*1000)</f>
        <v>29699087</v>
      </c>
      <c r="V325" s="11">
        <f t="shared" ref="V325:V338" si="6">+E325-P325-S325</f>
        <v>0</v>
      </c>
      <c r="W325" s="28"/>
      <c r="X325" s="88"/>
      <c r="Y325" s="28"/>
      <c r="Z325" s="29"/>
    </row>
    <row r="326" spans="1:26" x14ac:dyDescent="0.2">
      <c r="A326" s="84" t="s">
        <v>74</v>
      </c>
      <c r="B326" s="40">
        <v>37152</v>
      </c>
      <c r="C326" s="8">
        <v>3925</v>
      </c>
      <c r="D326" s="7">
        <v>3075</v>
      </c>
      <c r="E326" s="13">
        <f t="shared" si="2"/>
        <v>7000</v>
      </c>
      <c r="F326" s="12">
        <v>370</v>
      </c>
      <c r="G326" s="93"/>
      <c r="H326" s="93"/>
      <c r="I326" s="7">
        <v>220</v>
      </c>
      <c r="J326" s="7">
        <v>225</v>
      </c>
      <c r="K326" s="7">
        <v>2775</v>
      </c>
      <c r="L326" s="7">
        <v>800</v>
      </c>
      <c r="M326" s="7">
        <v>1140</v>
      </c>
      <c r="N326" s="5">
        <v>925</v>
      </c>
      <c r="O326" s="5">
        <v>95</v>
      </c>
      <c r="P326" s="13">
        <f t="shared" si="3"/>
        <v>6550</v>
      </c>
      <c r="Q326" s="12">
        <v>270</v>
      </c>
      <c r="R326" s="7">
        <v>180</v>
      </c>
      <c r="S326" s="7">
        <f t="shared" si="0"/>
        <v>450</v>
      </c>
      <c r="T326" s="8">
        <f t="shared" si="4"/>
        <v>47152199</v>
      </c>
      <c r="U326" s="111">
        <f t="shared" si="5"/>
        <v>29879087</v>
      </c>
      <c r="V326" s="11">
        <f t="shared" si="6"/>
        <v>0</v>
      </c>
      <c r="W326" s="28"/>
      <c r="X326" s="88"/>
      <c r="Y326" s="28"/>
      <c r="Z326" s="29"/>
    </row>
    <row r="327" spans="1:26" x14ac:dyDescent="0.2">
      <c r="A327" s="84" t="s">
        <v>68</v>
      </c>
      <c r="B327" s="40">
        <v>37153</v>
      </c>
      <c r="C327" s="8">
        <v>3925</v>
      </c>
      <c r="D327" s="7">
        <v>3075</v>
      </c>
      <c r="E327" s="13">
        <f t="shared" si="2"/>
        <v>7000</v>
      </c>
      <c r="F327" s="12">
        <v>370</v>
      </c>
      <c r="G327" s="93"/>
      <c r="H327" s="93"/>
      <c r="I327" s="7">
        <v>220</v>
      </c>
      <c r="J327" s="7">
        <v>225</v>
      </c>
      <c r="K327" s="7">
        <v>2775</v>
      </c>
      <c r="L327" s="7">
        <v>800</v>
      </c>
      <c r="M327" s="7">
        <v>1140</v>
      </c>
      <c r="N327" s="5">
        <v>925</v>
      </c>
      <c r="O327" s="5">
        <v>95</v>
      </c>
      <c r="P327" s="13">
        <f t="shared" si="3"/>
        <v>6550</v>
      </c>
      <c r="Q327" s="12">
        <v>270</v>
      </c>
      <c r="R327" s="7">
        <v>180</v>
      </c>
      <c r="S327" s="7">
        <f t="shared" si="0"/>
        <v>450</v>
      </c>
      <c r="T327" s="8">
        <f t="shared" si="4"/>
        <v>47422199</v>
      </c>
      <c r="U327" s="111">
        <f t="shared" si="5"/>
        <v>30059087</v>
      </c>
      <c r="V327" s="11">
        <f t="shared" si="6"/>
        <v>0</v>
      </c>
      <c r="W327" s="28"/>
      <c r="X327" s="88"/>
      <c r="Y327" s="28"/>
      <c r="Z327" s="29"/>
    </row>
    <row r="328" spans="1:26" x14ac:dyDescent="0.2">
      <c r="A328" s="84" t="s">
        <v>69</v>
      </c>
      <c r="B328" s="40">
        <v>37154</v>
      </c>
      <c r="C328" s="8">
        <v>3925</v>
      </c>
      <c r="D328" s="7">
        <v>3075</v>
      </c>
      <c r="E328" s="13">
        <f t="shared" si="2"/>
        <v>7000</v>
      </c>
      <c r="F328" s="12">
        <v>370</v>
      </c>
      <c r="G328" s="93"/>
      <c r="H328" s="93"/>
      <c r="I328" s="7">
        <v>220</v>
      </c>
      <c r="J328" s="7">
        <v>225</v>
      </c>
      <c r="K328" s="7">
        <v>2775</v>
      </c>
      <c r="L328" s="7">
        <v>800</v>
      </c>
      <c r="M328" s="7">
        <v>1140</v>
      </c>
      <c r="N328" s="5">
        <v>925</v>
      </c>
      <c r="O328" s="5">
        <v>95</v>
      </c>
      <c r="P328" s="13">
        <f t="shared" si="3"/>
        <v>6550</v>
      </c>
      <c r="Q328" s="12">
        <v>270</v>
      </c>
      <c r="R328" s="7">
        <v>180</v>
      </c>
      <c r="S328" s="7">
        <f t="shared" si="0"/>
        <v>450</v>
      </c>
      <c r="T328" s="8">
        <f t="shared" si="4"/>
        <v>47692199</v>
      </c>
      <c r="U328" s="111">
        <f t="shared" si="5"/>
        <v>30239087</v>
      </c>
      <c r="V328" s="11">
        <f t="shared" si="6"/>
        <v>0</v>
      </c>
      <c r="W328" s="28"/>
      <c r="X328" s="88"/>
      <c r="Y328" s="28"/>
      <c r="Z328" s="29"/>
    </row>
    <row r="329" spans="1:26" x14ac:dyDescent="0.2">
      <c r="A329" s="84" t="s">
        <v>70</v>
      </c>
      <c r="B329" s="40">
        <v>37155</v>
      </c>
      <c r="C329" s="8">
        <v>3925</v>
      </c>
      <c r="D329" s="7">
        <v>3075</v>
      </c>
      <c r="E329" s="13">
        <f t="shared" si="2"/>
        <v>7000</v>
      </c>
      <c r="F329" s="12">
        <v>370</v>
      </c>
      <c r="G329" s="93"/>
      <c r="H329" s="93"/>
      <c r="I329" s="7">
        <v>220</v>
      </c>
      <c r="J329" s="7">
        <v>225</v>
      </c>
      <c r="K329" s="7">
        <v>2775</v>
      </c>
      <c r="L329" s="7">
        <v>800</v>
      </c>
      <c r="M329" s="7">
        <v>1140</v>
      </c>
      <c r="N329" s="5">
        <v>925</v>
      </c>
      <c r="O329" s="5">
        <v>95</v>
      </c>
      <c r="P329" s="13">
        <f t="shared" si="3"/>
        <v>6550</v>
      </c>
      <c r="Q329" s="12">
        <v>270</v>
      </c>
      <c r="R329" s="7">
        <v>180</v>
      </c>
      <c r="S329" s="7">
        <f t="shared" si="0"/>
        <v>450</v>
      </c>
      <c r="T329" s="8">
        <f t="shared" si="4"/>
        <v>47962199</v>
      </c>
      <c r="U329" s="111">
        <f t="shared" si="5"/>
        <v>30419087</v>
      </c>
      <c r="V329" s="11">
        <f t="shared" si="6"/>
        <v>0</v>
      </c>
      <c r="W329" s="28"/>
      <c r="X329" s="88"/>
      <c r="Y329" s="28"/>
      <c r="Z329" s="29"/>
    </row>
    <row r="330" spans="1:26" x14ac:dyDescent="0.2">
      <c r="A330" s="84" t="s">
        <v>71</v>
      </c>
      <c r="B330" s="40">
        <v>37156</v>
      </c>
      <c r="C330" s="8">
        <v>3925</v>
      </c>
      <c r="D330" s="7">
        <v>3075</v>
      </c>
      <c r="E330" s="13">
        <f t="shared" si="2"/>
        <v>7000</v>
      </c>
      <c r="F330" s="12">
        <v>380</v>
      </c>
      <c r="G330" s="93"/>
      <c r="H330" s="93"/>
      <c r="I330" s="7">
        <v>220</v>
      </c>
      <c r="J330" s="7">
        <v>225</v>
      </c>
      <c r="K330" s="7">
        <v>2775</v>
      </c>
      <c r="L330" s="7">
        <v>800</v>
      </c>
      <c r="M330" s="7">
        <v>1140</v>
      </c>
      <c r="N330" s="5">
        <v>925</v>
      </c>
      <c r="O330" s="5">
        <v>95</v>
      </c>
      <c r="P330" s="13">
        <f t="shared" si="3"/>
        <v>6560</v>
      </c>
      <c r="Q330" s="12">
        <v>260</v>
      </c>
      <c r="R330" s="7">
        <v>180</v>
      </c>
      <c r="S330" s="7">
        <f t="shared" si="0"/>
        <v>440</v>
      </c>
      <c r="T330" s="8">
        <f t="shared" si="4"/>
        <v>48222199</v>
      </c>
      <c r="U330" s="111">
        <f t="shared" si="5"/>
        <v>30599087</v>
      </c>
      <c r="V330" s="11">
        <f t="shared" si="6"/>
        <v>0</v>
      </c>
      <c r="W330" s="28"/>
      <c r="X330" s="88"/>
      <c r="Y330" s="28"/>
      <c r="Z330" s="29"/>
    </row>
    <row r="331" spans="1:26" x14ac:dyDescent="0.2">
      <c r="A331" s="84" t="s">
        <v>72</v>
      </c>
      <c r="B331" s="40">
        <v>37157</v>
      </c>
      <c r="C331" s="8">
        <v>3925</v>
      </c>
      <c r="D331" s="7">
        <v>3075</v>
      </c>
      <c r="E331" s="13">
        <f t="shared" si="2"/>
        <v>7000</v>
      </c>
      <c r="F331" s="12">
        <v>380</v>
      </c>
      <c r="G331" s="93"/>
      <c r="H331" s="93"/>
      <c r="I331" s="7">
        <v>220</v>
      </c>
      <c r="J331" s="7">
        <v>225</v>
      </c>
      <c r="K331" s="7">
        <v>2775</v>
      </c>
      <c r="L331" s="7">
        <v>800</v>
      </c>
      <c r="M331" s="7">
        <v>1140</v>
      </c>
      <c r="N331" s="5">
        <v>925</v>
      </c>
      <c r="O331" s="5">
        <v>95</v>
      </c>
      <c r="P331" s="13">
        <f t="shared" si="3"/>
        <v>6560</v>
      </c>
      <c r="Q331" s="12">
        <v>260</v>
      </c>
      <c r="R331" s="7">
        <v>180</v>
      </c>
      <c r="S331" s="7">
        <f t="shared" si="0"/>
        <v>440</v>
      </c>
      <c r="T331" s="8">
        <f t="shared" si="4"/>
        <v>48482199</v>
      </c>
      <c r="U331" s="111">
        <f t="shared" si="5"/>
        <v>30779087</v>
      </c>
      <c r="V331" s="11">
        <f t="shared" si="6"/>
        <v>0</v>
      </c>
      <c r="W331" s="28"/>
      <c r="X331" s="88"/>
      <c r="Y331" s="28"/>
      <c r="Z331" s="29"/>
    </row>
    <row r="332" spans="1:26" x14ac:dyDescent="0.2">
      <c r="A332" s="84" t="s">
        <v>73</v>
      </c>
      <c r="B332" s="40">
        <v>37158</v>
      </c>
      <c r="C332" s="8">
        <v>3925</v>
      </c>
      <c r="D332" s="7">
        <v>3075</v>
      </c>
      <c r="E332" s="13">
        <f t="shared" si="2"/>
        <v>7000</v>
      </c>
      <c r="F332" s="12">
        <v>400</v>
      </c>
      <c r="G332" s="93"/>
      <c r="H332" s="93"/>
      <c r="I332" s="7">
        <v>220</v>
      </c>
      <c r="J332" s="7">
        <v>225</v>
      </c>
      <c r="K332" s="7">
        <v>2775</v>
      </c>
      <c r="L332" s="7">
        <v>800</v>
      </c>
      <c r="M332" s="7">
        <v>1140</v>
      </c>
      <c r="N332" s="5">
        <v>925</v>
      </c>
      <c r="O332" s="5">
        <v>95</v>
      </c>
      <c r="P332" s="13">
        <f t="shared" si="3"/>
        <v>6580</v>
      </c>
      <c r="Q332" s="12">
        <v>250</v>
      </c>
      <c r="R332" s="7">
        <v>170</v>
      </c>
      <c r="S332" s="7">
        <f t="shared" si="0"/>
        <v>420</v>
      </c>
      <c r="T332" s="8">
        <f t="shared" si="4"/>
        <v>48732199</v>
      </c>
      <c r="U332" s="111">
        <f t="shared" si="5"/>
        <v>30949087</v>
      </c>
      <c r="V332" s="11">
        <f t="shared" si="6"/>
        <v>0</v>
      </c>
      <c r="W332" s="28"/>
      <c r="X332" s="88"/>
      <c r="Y332" s="28"/>
      <c r="Z332" s="29"/>
    </row>
    <row r="333" spans="1:26" x14ac:dyDescent="0.2">
      <c r="A333" s="84" t="s">
        <v>74</v>
      </c>
      <c r="B333" s="40">
        <v>37159</v>
      </c>
      <c r="C333" s="8">
        <v>3925</v>
      </c>
      <c r="D333" s="7">
        <v>3075</v>
      </c>
      <c r="E333" s="13">
        <f t="shared" si="2"/>
        <v>7000</v>
      </c>
      <c r="F333" s="12">
        <v>400</v>
      </c>
      <c r="G333" s="93"/>
      <c r="H333" s="93"/>
      <c r="I333" s="7">
        <v>220</v>
      </c>
      <c r="J333" s="7">
        <v>225</v>
      </c>
      <c r="K333" s="7">
        <v>2775</v>
      </c>
      <c r="L333" s="7">
        <v>800</v>
      </c>
      <c r="M333" s="7">
        <v>1140</v>
      </c>
      <c r="N333" s="5">
        <v>925</v>
      </c>
      <c r="O333" s="5">
        <v>95</v>
      </c>
      <c r="P333" s="13">
        <f t="shared" si="3"/>
        <v>6580</v>
      </c>
      <c r="Q333" s="12">
        <v>250</v>
      </c>
      <c r="R333" s="7">
        <v>170</v>
      </c>
      <c r="S333" s="7">
        <f t="shared" si="0"/>
        <v>420</v>
      </c>
      <c r="T333" s="8">
        <f t="shared" si="4"/>
        <v>48982199</v>
      </c>
      <c r="U333" s="111">
        <f t="shared" si="5"/>
        <v>31119087</v>
      </c>
      <c r="V333" s="11">
        <f t="shared" si="6"/>
        <v>0</v>
      </c>
      <c r="W333" s="28"/>
      <c r="X333" s="88"/>
      <c r="Y333" s="28"/>
      <c r="Z333" s="29"/>
    </row>
    <row r="334" spans="1:26" x14ac:dyDescent="0.2">
      <c r="A334" s="84" t="s">
        <v>68</v>
      </c>
      <c r="B334" s="40">
        <v>37160</v>
      </c>
      <c r="C334" s="8">
        <v>4000</v>
      </c>
      <c r="D334" s="7">
        <v>3075</v>
      </c>
      <c r="E334" s="13">
        <f t="shared" si="2"/>
        <v>7075</v>
      </c>
      <c r="F334" s="12">
        <v>400</v>
      </c>
      <c r="G334" s="93"/>
      <c r="H334" s="93"/>
      <c r="I334" s="7">
        <v>220</v>
      </c>
      <c r="J334" s="7">
        <v>225</v>
      </c>
      <c r="K334" s="7">
        <v>2775</v>
      </c>
      <c r="L334" s="7">
        <v>800</v>
      </c>
      <c r="M334" s="7">
        <v>1140</v>
      </c>
      <c r="N334" s="5">
        <v>925</v>
      </c>
      <c r="O334" s="5">
        <v>95</v>
      </c>
      <c r="P334" s="13">
        <f t="shared" si="3"/>
        <v>6580</v>
      </c>
      <c r="Q334" s="12">
        <v>280</v>
      </c>
      <c r="R334" s="7">
        <v>215</v>
      </c>
      <c r="S334" s="7">
        <f t="shared" si="0"/>
        <v>495</v>
      </c>
      <c r="T334" s="8">
        <f t="shared" si="4"/>
        <v>49262199</v>
      </c>
      <c r="U334" s="111">
        <f t="shared" si="5"/>
        <v>31334087</v>
      </c>
      <c r="V334" s="11">
        <f t="shared" si="6"/>
        <v>0</v>
      </c>
      <c r="W334" s="28"/>
      <c r="X334" s="88"/>
      <c r="Y334" s="28"/>
      <c r="Z334" s="29"/>
    </row>
    <row r="335" spans="1:26" x14ac:dyDescent="0.2">
      <c r="A335" s="84" t="s">
        <v>69</v>
      </c>
      <c r="B335" s="40">
        <v>37161</v>
      </c>
      <c r="C335" s="8">
        <v>4000</v>
      </c>
      <c r="D335" s="7">
        <v>3075</v>
      </c>
      <c r="E335" s="13">
        <f t="shared" si="2"/>
        <v>7075</v>
      </c>
      <c r="F335" s="12">
        <v>400</v>
      </c>
      <c r="G335" s="93"/>
      <c r="H335" s="93"/>
      <c r="I335" s="7">
        <v>220</v>
      </c>
      <c r="J335" s="7">
        <v>225</v>
      </c>
      <c r="K335" s="7">
        <v>2775</v>
      </c>
      <c r="L335" s="7">
        <v>800</v>
      </c>
      <c r="M335" s="7">
        <v>1140</v>
      </c>
      <c r="N335" s="5">
        <v>925</v>
      </c>
      <c r="O335" s="5">
        <v>95</v>
      </c>
      <c r="P335" s="13">
        <f t="shared" si="3"/>
        <v>6580</v>
      </c>
      <c r="Q335" s="12">
        <v>280</v>
      </c>
      <c r="R335" s="7">
        <v>215</v>
      </c>
      <c r="S335" s="7">
        <f t="shared" si="0"/>
        <v>495</v>
      </c>
      <c r="T335" s="8">
        <f t="shared" si="4"/>
        <v>49542199</v>
      </c>
      <c r="U335" s="111">
        <f t="shared" si="5"/>
        <v>31549087</v>
      </c>
      <c r="V335" s="11">
        <f t="shared" si="6"/>
        <v>0</v>
      </c>
      <c r="W335" s="28"/>
      <c r="X335" s="88"/>
      <c r="Y335" s="28"/>
      <c r="Z335" s="29"/>
    </row>
    <row r="336" spans="1:26" x14ac:dyDescent="0.2">
      <c r="A336" s="84" t="s">
        <v>70</v>
      </c>
      <c r="B336" s="40">
        <v>37162</v>
      </c>
      <c r="C336" s="8">
        <v>4000</v>
      </c>
      <c r="D336" s="7">
        <v>3075</v>
      </c>
      <c r="E336" s="13">
        <f t="shared" si="2"/>
        <v>7075</v>
      </c>
      <c r="F336" s="12">
        <v>420</v>
      </c>
      <c r="G336" s="93"/>
      <c r="H336" s="93"/>
      <c r="I336" s="7">
        <v>220</v>
      </c>
      <c r="J336" s="7">
        <v>225</v>
      </c>
      <c r="K336" s="7">
        <v>2775</v>
      </c>
      <c r="L336" s="7">
        <v>800</v>
      </c>
      <c r="M336" s="7">
        <v>1140</v>
      </c>
      <c r="N336" s="5">
        <v>925</v>
      </c>
      <c r="O336" s="5">
        <v>95</v>
      </c>
      <c r="P336" s="13">
        <f t="shared" si="3"/>
        <v>6600</v>
      </c>
      <c r="Q336" s="12">
        <v>275</v>
      </c>
      <c r="R336" s="7">
        <v>200</v>
      </c>
      <c r="S336" s="7">
        <f t="shared" si="0"/>
        <v>475</v>
      </c>
      <c r="T336" s="8">
        <f t="shared" si="4"/>
        <v>49817199</v>
      </c>
      <c r="U336" s="111">
        <f t="shared" si="5"/>
        <v>31749087</v>
      </c>
      <c r="V336" s="11">
        <f t="shared" si="6"/>
        <v>0</v>
      </c>
      <c r="W336" s="28"/>
      <c r="X336" s="88"/>
      <c r="Y336" s="28"/>
      <c r="Z336" s="29"/>
    </row>
    <row r="337" spans="1:26" x14ac:dyDescent="0.2">
      <c r="A337" s="84" t="s">
        <v>71</v>
      </c>
      <c r="B337" s="40">
        <v>37163</v>
      </c>
      <c r="C337" s="8">
        <v>4000</v>
      </c>
      <c r="D337" s="7">
        <v>3075</v>
      </c>
      <c r="E337" s="13">
        <f t="shared" si="2"/>
        <v>7075</v>
      </c>
      <c r="F337" s="12">
        <v>420</v>
      </c>
      <c r="G337" s="93"/>
      <c r="H337" s="93"/>
      <c r="I337" s="7">
        <v>220</v>
      </c>
      <c r="J337" s="7">
        <v>225</v>
      </c>
      <c r="K337" s="7">
        <v>2775</v>
      </c>
      <c r="L337" s="7">
        <v>800</v>
      </c>
      <c r="M337" s="7">
        <v>1140</v>
      </c>
      <c r="N337" s="5">
        <v>925</v>
      </c>
      <c r="O337" s="5">
        <v>95</v>
      </c>
      <c r="P337" s="13">
        <f t="shared" si="3"/>
        <v>6600</v>
      </c>
      <c r="Q337" s="12">
        <v>275</v>
      </c>
      <c r="R337" s="7">
        <v>200</v>
      </c>
      <c r="S337" s="7">
        <f t="shared" si="0"/>
        <v>475</v>
      </c>
      <c r="T337" s="8">
        <f t="shared" si="4"/>
        <v>50092199</v>
      </c>
      <c r="U337" s="111">
        <f t="shared" si="5"/>
        <v>31949087</v>
      </c>
      <c r="V337" s="11">
        <f t="shared" si="6"/>
        <v>0</v>
      </c>
      <c r="W337" s="28"/>
      <c r="X337" s="88"/>
      <c r="Y337" s="28"/>
      <c r="Z337" s="29"/>
    </row>
    <row r="338" spans="1:26" ht="10.8" thickBot="1" x14ac:dyDescent="0.25">
      <c r="A338" s="94" t="s">
        <v>72</v>
      </c>
      <c r="B338" s="41">
        <v>37164</v>
      </c>
      <c r="C338" s="42">
        <v>4000</v>
      </c>
      <c r="D338" s="43">
        <v>3075</v>
      </c>
      <c r="E338" s="46">
        <f t="shared" si="2"/>
        <v>7075</v>
      </c>
      <c r="F338" s="45">
        <v>420</v>
      </c>
      <c r="G338" s="95"/>
      <c r="H338" s="95"/>
      <c r="I338" s="43">
        <v>220</v>
      </c>
      <c r="J338" s="43">
        <v>225</v>
      </c>
      <c r="K338" s="43">
        <v>2775</v>
      </c>
      <c r="L338" s="43">
        <v>800</v>
      </c>
      <c r="M338" s="43">
        <v>1140</v>
      </c>
      <c r="N338" s="56">
        <v>925</v>
      </c>
      <c r="O338" s="56">
        <v>95</v>
      </c>
      <c r="P338" s="46">
        <f t="shared" si="3"/>
        <v>6600</v>
      </c>
      <c r="Q338" s="45">
        <v>275</v>
      </c>
      <c r="R338" s="43">
        <v>200</v>
      </c>
      <c r="S338" s="43">
        <f>SUM(Q338:R338)</f>
        <v>475</v>
      </c>
      <c r="T338" s="42">
        <f t="shared" si="4"/>
        <v>50367199</v>
      </c>
      <c r="U338" s="118">
        <f t="shared" si="5"/>
        <v>32149087</v>
      </c>
      <c r="V338" s="47">
        <f t="shared" si="6"/>
        <v>0</v>
      </c>
      <c r="W338" s="4"/>
      <c r="X338" s="89"/>
      <c r="Y338" s="4"/>
      <c r="Z338" s="31"/>
    </row>
    <row r="339" spans="1:26" x14ac:dyDescent="0.2">
      <c r="A339" s="84" t="s">
        <v>73</v>
      </c>
      <c r="B339" s="40">
        <v>37165</v>
      </c>
      <c r="C339" s="8">
        <v>4000</v>
      </c>
      <c r="D339" s="7">
        <v>3050</v>
      </c>
      <c r="E339" s="13">
        <v>7050</v>
      </c>
      <c r="F339" s="12">
        <v>450</v>
      </c>
      <c r="G339" s="93"/>
      <c r="H339" s="93"/>
      <c r="I339" s="7">
        <v>250</v>
      </c>
      <c r="J339" s="7">
        <v>475</v>
      </c>
      <c r="K339" s="7">
        <v>2750</v>
      </c>
      <c r="L339" s="7">
        <v>815</v>
      </c>
      <c r="M339" s="7">
        <v>1140</v>
      </c>
      <c r="N339" s="5">
        <v>910</v>
      </c>
      <c r="O339" s="5">
        <v>85</v>
      </c>
      <c r="P339" s="13">
        <v>6875</v>
      </c>
      <c r="Q339" s="12">
        <v>175</v>
      </c>
      <c r="R339" s="7">
        <v>0</v>
      </c>
      <c r="S339" s="7">
        <v>175</v>
      </c>
      <c r="T339" s="8">
        <v>50707199</v>
      </c>
      <c r="U339" s="111">
        <v>32374087</v>
      </c>
      <c r="V339" s="11">
        <v>0</v>
      </c>
      <c r="W339" s="28"/>
      <c r="X339" s="88"/>
      <c r="Y339" s="28"/>
      <c r="Z339" s="29"/>
    </row>
    <row r="340" spans="1:26" x14ac:dyDescent="0.2">
      <c r="A340" s="84" t="s">
        <v>74</v>
      </c>
      <c r="B340" s="40">
        <v>37166</v>
      </c>
      <c r="C340" s="8">
        <v>4000</v>
      </c>
      <c r="D340" s="7">
        <v>3050</v>
      </c>
      <c r="E340" s="13">
        <v>7050</v>
      </c>
      <c r="F340" s="12">
        <v>450</v>
      </c>
      <c r="G340" s="93"/>
      <c r="H340" s="93"/>
      <c r="I340" s="7">
        <v>250</v>
      </c>
      <c r="J340" s="7">
        <v>475</v>
      </c>
      <c r="K340" s="7">
        <v>2750</v>
      </c>
      <c r="L340" s="7">
        <v>815</v>
      </c>
      <c r="M340" s="7">
        <v>1140</v>
      </c>
      <c r="N340" s="5">
        <v>910</v>
      </c>
      <c r="O340" s="5">
        <v>85</v>
      </c>
      <c r="P340" s="13">
        <v>6875</v>
      </c>
      <c r="Q340" s="12">
        <v>175</v>
      </c>
      <c r="R340" s="7">
        <v>0</v>
      </c>
      <c r="S340" s="7">
        <v>175</v>
      </c>
      <c r="T340" s="8">
        <v>50882199</v>
      </c>
      <c r="U340" s="111">
        <v>32374087</v>
      </c>
      <c r="V340" s="11">
        <v>0</v>
      </c>
      <c r="W340" s="28"/>
      <c r="X340" s="88"/>
      <c r="Y340" s="28"/>
      <c r="Z340" s="29"/>
    </row>
    <row r="341" spans="1:26" x14ac:dyDescent="0.2">
      <c r="A341" s="84" t="s">
        <v>68</v>
      </c>
      <c r="B341" s="40">
        <v>37167</v>
      </c>
      <c r="C341" s="8">
        <v>4000</v>
      </c>
      <c r="D341" s="7">
        <v>3050</v>
      </c>
      <c r="E341" s="13">
        <v>7050</v>
      </c>
      <c r="F341" s="12">
        <v>450</v>
      </c>
      <c r="G341" s="93"/>
      <c r="H341" s="93"/>
      <c r="I341" s="7">
        <v>250</v>
      </c>
      <c r="J341" s="7">
        <v>475</v>
      </c>
      <c r="K341" s="7">
        <v>2750</v>
      </c>
      <c r="L341" s="7">
        <v>815</v>
      </c>
      <c r="M341" s="7">
        <v>1140</v>
      </c>
      <c r="N341" s="5">
        <v>910</v>
      </c>
      <c r="O341" s="5">
        <v>85</v>
      </c>
      <c r="P341" s="13">
        <v>6875</v>
      </c>
      <c r="Q341" s="12">
        <v>175</v>
      </c>
      <c r="R341" s="7">
        <v>0</v>
      </c>
      <c r="S341" s="7">
        <v>175</v>
      </c>
      <c r="T341" s="8">
        <v>51057199</v>
      </c>
      <c r="U341" s="111">
        <v>32374087</v>
      </c>
      <c r="V341" s="11">
        <v>0</v>
      </c>
      <c r="W341" s="28"/>
      <c r="X341" s="88"/>
      <c r="Y341" s="28"/>
      <c r="Z341" s="29"/>
    </row>
    <row r="342" spans="1:26" x14ac:dyDescent="0.2">
      <c r="A342" s="84" t="s">
        <v>69</v>
      </c>
      <c r="B342" s="40">
        <v>37168</v>
      </c>
      <c r="C342" s="8">
        <v>4000</v>
      </c>
      <c r="D342" s="7">
        <v>3050</v>
      </c>
      <c r="E342" s="13">
        <v>7050</v>
      </c>
      <c r="F342" s="12">
        <v>450</v>
      </c>
      <c r="G342" s="93"/>
      <c r="H342" s="93"/>
      <c r="I342" s="7">
        <v>250</v>
      </c>
      <c r="J342" s="7">
        <v>475</v>
      </c>
      <c r="K342" s="7">
        <v>2750</v>
      </c>
      <c r="L342" s="7">
        <v>815</v>
      </c>
      <c r="M342" s="7">
        <v>1140</v>
      </c>
      <c r="N342" s="5">
        <v>910</v>
      </c>
      <c r="O342" s="5">
        <v>85</v>
      </c>
      <c r="P342" s="13">
        <v>6875</v>
      </c>
      <c r="Q342" s="12">
        <v>175</v>
      </c>
      <c r="R342" s="7">
        <v>0</v>
      </c>
      <c r="S342" s="7">
        <v>175</v>
      </c>
      <c r="T342" s="8">
        <v>51232199</v>
      </c>
      <c r="U342" s="111">
        <v>32374087</v>
      </c>
      <c r="V342" s="11">
        <v>0</v>
      </c>
      <c r="W342" s="28"/>
      <c r="X342" s="88"/>
      <c r="Y342" s="28"/>
      <c r="Z342" s="29"/>
    </row>
    <row r="343" spans="1:26" x14ac:dyDescent="0.2">
      <c r="A343" s="84" t="s">
        <v>70</v>
      </c>
      <c r="B343" s="40">
        <v>37169</v>
      </c>
      <c r="C343" s="8">
        <v>4000</v>
      </c>
      <c r="D343" s="7">
        <v>3050</v>
      </c>
      <c r="E343" s="13">
        <v>7050</v>
      </c>
      <c r="F343" s="12">
        <v>450</v>
      </c>
      <c r="G343" s="93"/>
      <c r="H343" s="93"/>
      <c r="I343" s="7">
        <v>275</v>
      </c>
      <c r="J343" s="7">
        <v>475</v>
      </c>
      <c r="K343" s="7">
        <v>2750</v>
      </c>
      <c r="L343" s="7">
        <v>815</v>
      </c>
      <c r="M343" s="7">
        <v>1140</v>
      </c>
      <c r="N343" s="5">
        <v>910</v>
      </c>
      <c r="O343" s="5">
        <v>85</v>
      </c>
      <c r="P343" s="13">
        <v>6900</v>
      </c>
      <c r="Q343" s="12">
        <v>150</v>
      </c>
      <c r="R343" s="7">
        <v>0</v>
      </c>
      <c r="S343" s="7">
        <v>150</v>
      </c>
      <c r="T343" s="8">
        <v>51382199</v>
      </c>
      <c r="U343" s="111">
        <v>32374087</v>
      </c>
      <c r="V343" s="11">
        <v>0</v>
      </c>
      <c r="W343" s="28"/>
      <c r="X343" s="88"/>
      <c r="Y343" s="28"/>
      <c r="Z343" s="29"/>
    </row>
    <row r="344" spans="1:26" x14ac:dyDescent="0.2">
      <c r="A344" s="84" t="s">
        <v>71</v>
      </c>
      <c r="B344" s="40">
        <v>37170</v>
      </c>
      <c r="C344" s="8">
        <v>4000</v>
      </c>
      <c r="D344" s="7">
        <v>3050</v>
      </c>
      <c r="E344" s="13">
        <v>7050</v>
      </c>
      <c r="F344" s="12">
        <v>475</v>
      </c>
      <c r="G344" s="93"/>
      <c r="H344" s="93"/>
      <c r="I344" s="7">
        <v>275</v>
      </c>
      <c r="J344" s="7">
        <v>475</v>
      </c>
      <c r="K344" s="7">
        <v>2750</v>
      </c>
      <c r="L344" s="7">
        <v>815</v>
      </c>
      <c r="M344" s="7">
        <v>1140</v>
      </c>
      <c r="N344" s="5">
        <v>910</v>
      </c>
      <c r="O344" s="5">
        <v>85</v>
      </c>
      <c r="P344" s="13">
        <v>6925</v>
      </c>
      <c r="Q344" s="12">
        <v>125</v>
      </c>
      <c r="R344" s="7">
        <v>0</v>
      </c>
      <c r="S344" s="7">
        <v>125</v>
      </c>
      <c r="T344" s="8">
        <v>51507199</v>
      </c>
      <c r="U344" s="111">
        <v>32374087</v>
      </c>
      <c r="V344" s="11">
        <v>0</v>
      </c>
      <c r="W344" s="28"/>
      <c r="X344" s="88"/>
      <c r="Y344" s="28"/>
      <c r="Z344" s="29"/>
    </row>
    <row r="345" spans="1:26" x14ac:dyDescent="0.2">
      <c r="A345" s="84" t="s">
        <v>72</v>
      </c>
      <c r="B345" s="40">
        <v>37171</v>
      </c>
      <c r="C345" s="8">
        <v>4000</v>
      </c>
      <c r="D345" s="7">
        <v>3050</v>
      </c>
      <c r="E345" s="13">
        <v>7050</v>
      </c>
      <c r="F345" s="12">
        <v>475</v>
      </c>
      <c r="G345" s="93"/>
      <c r="H345" s="93"/>
      <c r="I345" s="7">
        <v>275</v>
      </c>
      <c r="J345" s="7">
        <v>475</v>
      </c>
      <c r="K345" s="7">
        <v>2750</v>
      </c>
      <c r="L345" s="7">
        <v>815</v>
      </c>
      <c r="M345" s="7">
        <v>1140</v>
      </c>
      <c r="N345" s="5">
        <v>910</v>
      </c>
      <c r="O345" s="5">
        <v>75</v>
      </c>
      <c r="P345" s="13">
        <v>6915</v>
      </c>
      <c r="Q345" s="12">
        <v>135</v>
      </c>
      <c r="R345" s="7">
        <v>0</v>
      </c>
      <c r="S345" s="7">
        <v>135</v>
      </c>
      <c r="T345" s="8">
        <v>51642199</v>
      </c>
      <c r="U345" s="111">
        <v>32374087</v>
      </c>
      <c r="V345" s="11">
        <v>0</v>
      </c>
      <c r="W345" s="28"/>
      <c r="X345" s="88"/>
      <c r="Y345" s="28"/>
      <c r="Z345" s="29"/>
    </row>
    <row r="346" spans="1:26" x14ac:dyDescent="0.2">
      <c r="A346" s="84" t="s">
        <v>73</v>
      </c>
      <c r="B346" s="40">
        <v>37172</v>
      </c>
      <c r="C346" s="8">
        <v>4000</v>
      </c>
      <c r="D346" s="7">
        <v>3050</v>
      </c>
      <c r="E346" s="13">
        <v>7050</v>
      </c>
      <c r="F346" s="12">
        <v>475</v>
      </c>
      <c r="G346" s="93"/>
      <c r="H346" s="93"/>
      <c r="I346" s="7">
        <v>275</v>
      </c>
      <c r="J346" s="7">
        <v>475</v>
      </c>
      <c r="K346" s="7">
        <v>2750</v>
      </c>
      <c r="L346" s="7">
        <v>815</v>
      </c>
      <c r="M346" s="7">
        <v>1140</v>
      </c>
      <c r="N346" s="5">
        <v>910</v>
      </c>
      <c r="O346" s="5">
        <v>75</v>
      </c>
      <c r="P346" s="13">
        <v>6915</v>
      </c>
      <c r="Q346" s="12">
        <v>135</v>
      </c>
      <c r="R346" s="7">
        <v>0</v>
      </c>
      <c r="S346" s="7">
        <v>135</v>
      </c>
      <c r="T346" s="8">
        <v>51777199</v>
      </c>
      <c r="U346" s="111">
        <v>32374087</v>
      </c>
      <c r="V346" s="11">
        <v>0</v>
      </c>
      <c r="W346" s="28"/>
      <c r="X346" s="88"/>
      <c r="Y346" s="28"/>
      <c r="Z346" s="29"/>
    </row>
    <row r="347" spans="1:26" x14ac:dyDescent="0.2">
      <c r="A347" s="84" t="s">
        <v>74</v>
      </c>
      <c r="B347" s="40">
        <v>37173</v>
      </c>
      <c r="C347" s="8">
        <v>4000</v>
      </c>
      <c r="D347" s="7">
        <v>3050</v>
      </c>
      <c r="E347" s="13">
        <v>7050</v>
      </c>
      <c r="F347" s="12">
        <v>475</v>
      </c>
      <c r="G347" s="93"/>
      <c r="H347" s="93"/>
      <c r="I347" s="7">
        <v>275</v>
      </c>
      <c r="J347" s="7">
        <v>475</v>
      </c>
      <c r="K347" s="7">
        <v>2750</v>
      </c>
      <c r="L347" s="7">
        <v>815</v>
      </c>
      <c r="M347" s="7">
        <v>1140</v>
      </c>
      <c r="N347" s="5">
        <v>910</v>
      </c>
      <c r="O347" s="5">
        <v>75</v>
      </c>
      <c r="P347" s="13">
        <v>6915</v>
      </c>
      <c r="Q347" s="12">
        <v>135</v>
      </c>
      <c r="R347" s="7">
        <v>0</v>
      </c>
      <c r="S347" s="7">
        <v>135</v>
      </c>
      <c r="T347" s="8">
        <v>51912199</v>
      </c>
      <c r="U347" s="111">
        <v>32374087</v>
      </c>
      <c r="V347" s="11">
        <v>0</v>
      </c>
      <c r="W347" s="28"/>
      <c r="X347" s="88"/>
      <c r="Y347" s="28"/>
      <c r="Z347" s="29"/>
    </row>
    <row r="348" spans="1:26" x14ac:dyDescent="0.2">
      <c r="A348" s="84" t="s">
        <v>68</v>
      </c>
      <c r="B348" s="40">
        <v>37174</v>
      </c>
      <c r="C348" s="8">
        <v>4000</v>
      </c>
      <c r="D348" s="7">
        <v>3050</v>
      </c>
      <c r="E348" s="13">
        <v>7050</v>
      </c>
      <c r="F348" s="12">
        <v>475</v>
      </c>
      <c r="G348" s="93"/>
      <c r="H348" s="93"/>
      <c r="I348" s="7">
        <v>275</v>
      </c>
      <c r="J348" s="7">
        <v>475</v>
      </c>
      <c r="K348" s="7">
        <v>2750</v>
      </c>
      <c r="L348" s="7">
        <v>815</v>
      </c>
      <c r="M348" s="7">
        <v>1140</v>
      </c>
      <c r="N348" s="5">
        <v>910</v>
      </c>
      <c r="O348" s="5">
        <v>75</v>
      </c>
      <c r="P348" s="13">
        <v>6915</v>
      </c>
      <c r="Q348" s="12">
        <v>135</v>
      </c>
      <c r="R348" s="7">
        <v>0</v>
      </c>
      <c r="S348" s="7">
        <v>135</v>
      </c>
      <c r="T348" s="8">
        <v>52047199</v>
      </c>
      <c r="U348" s="111">
        <v>32374087</v>
      </c>
      <c r="V348" s="11">
        <v>0</v>
      </c>
      <c r="W348" s="28"/>
      <c r="X348" s="88"/>
      <c r="Y348" s="28"/>
      <c r="Z348" s="29"/>
    </row>
    <row r="349" spans="1:26" x14ac:dyDescent="0.2">
      <c r="A349" s="84" t="s">
        <v>69</v>
      </c>
      <c r="B349" s="40">
        <v>37175</v>
      </c>
      <c r="C349" s="8">
        <v>4000</v>
      </c>
      <c r="D349" s="7">
        <v>3050</v>
      </c>
      <c r="E349" s="13">
        <v>7050</v>
      </c>
      <c r="F349" s="12">
        <v>525</v>
      </c>
      <c r="G349" s="93"/>
      <c r="H349" s="93"/>
      <c r="I349" s="7">
        <v>275</v>
      </c>
      <c r="J349" s="7">
        <v>475</v>
      </c>
      <c r="K349" s="7">
        <v>2750</v>
      </c>
      <c r="L349" s="7">
        <v>815</v>
      </c>
      <c r="M349" s="7">
        <v>1140</v>
      </c>
      <c r="N349" s="5">
        <v>910</v>
      </c>
      <c r="O349" s="5">
        <v>75</v>
      </c>
      <c r="P349" s="13">
        <v>6965</v>
      </c>
      <c r="Q349" s="12">
        <v>85</v>
      </c>
      <c r="R349" s="7">
        <v>0</v>
      </c>
      <c r="S349" s="7">
        <v>85</v>
      </c>
      <c r="T349" s="8">
        <v>52132199</v>
      </c>
      <c r="U349" s="111">
        <v>32374087</v>
      </c>
      <c r="V349" s="11">
        <v>0</v>
      </c>
      <c r="W349" s="28"/>
      <c r="X349" s="88"/>
      <c r="Y349" s="28"/>
      <c r="Z349" s="29"/>
    </row>
    <row r="350" spans="1:26" x14ac:dyDescent="0.2">
      <c r="A350" s="84" t="s">
        <v>70</v>
      </c>
      <c r="B350" s="40">
        <v>37176</v>
      </c>
      <c r="C350" s="8">
        <v>4000</v>
      </c>
      <c r="D350" s="7">
        <v>3050</v>
      </c>
      <c r="E350" s="13">
        <v>7050</v>
      </c>
      <c r="F350" s="12">
        <v>525</v>
      </c>
      <c r="G350" s="93"/>
      <c r="H350" s="93"/>
      <c r="I350" s="7">
        <v>275</v>
      </c>
      <c r="J350" s="7">
        <v>475</v>
      </c>
      <c r="K350" s="7">
        <v>2750</v>
      </c>
      <c r="L350" s="7">
        <v>815</v>
      </c>
      <c r="M350" s="7">
        <v>1140</v>
      </c>
      <c r="N350" s="5">
        <v>910</v>
      </c>
      <c r="O350" s="5">
        <v>75</v>
      </c>
      <c r="P350" s="13">
        <v>6965</v>
      </c>
      <c r="Q350" s="12">
        <v>85</v>
      </c>
      <c r="R350" s="7">
        <v>0</v>
      </c>
      <c r="S350" s="7">
        <v>85</v>
      </c>
      <c r="T350" s="8">
        <v>52217199</v>
      </c>
      <c r="U350" s="111">
        <v>32374087</v>
      </c>
      <c r="V350" s="11">
        <v>0</v>
      </c>
      <c r="W350" s="28"/>
      <c r="X350" s="88"/>
      <c r="Y350" s="28"/>
      <c r="Z350" s="29"/>
    </row>
    <row r="351" spans="1:26" x14ac:dyDescent="0.2">
      <c r="A351" s="84" t="s">
        <v>71</v>
      </c>
      <c r="B351" s="40">
        <v>37177</v>
      </c>
      <c r="C351" s="8">
        <v>4000</v>
      </c>
      <c r="D351" s="7">
        <v>3050</v>
      </c>
      <c r="E351" s="13">
        <v>7050</v>
      </c>
      <c r="F351" s="12">
        <v>525</v>
      </c>
      <c r="G351" s="93"/>
      <c r="H351" s="93"/>
      <c r="I351" s="7">
        <v>275</v>
      </c>
      <c r="J351" s="7">
        <v>475</v>
      </c>
      <c r="K351" s="7">
        <v>2750</v>
      </c>
      <c r="L351" s="7">
        <v>815</v>
      </c>
      <c r="M351" s="7">
        <v>1140</v>
      </c>
      <c r="N351" s="5">
        <v>910</v>
      </c>
      <c r="O351" s="5">
        <v>75</v>
      </c>
      <c r="P351" s="13">
        <v>6965</v>
      </c>
      <c r="Q351" s="12">
        <v>85</v>
      </c>
      <c r="R351" s="7">
        <v>0</v>
      </c>
      <c r="S351" s="7">
        <v>85</v>
      </c>
      <c r="T351" s="8">
        <v>52302199</v>
      </c>
      <c r="U351" s="111">
        <v>32374087</v>
      </c>
      <c r="V351" s="11">
        <v>0</v>
      </c>
      <c r="W351" s="28"/>
      <c r="X351" s="88"/>
      <c r="Y351" s="28"/>
      <c r="Z351" s="29"/>
    </row>
    <row r="352" spans="1:26" x14ac:dyDescent="0.2">
      <c r="A352" s="84" t="s">
        <v>72</v>
      </c>
      <c r="B352" s="40">
        <v>37178</v>
      </c>
      <c r="C352" s="8">
        <v>4000</v>
      </c>
      <c r="D352" s="7">
        <v>3050</v>
      </c>
      <c r="E352" s="13">
        <v>7050</v>
      </c>
      <c r="F352" s="12">
        <v>525</v>
      </c>
      <c r="G352" s="93"/>
      <c r="H352" s="93"/>
      <c r="I352" s="7">
        <v>275</v>
      </c>
      <c r="J352" s="7">
        <v>475</v>
      </c>
      <c r="K352" s="7">
        <v>2750</v>
      </c>
      <c r="L352" s="7">
        <v>815</v>
      </c>
      <c r="M352" s="7">
        <v>1140</v>
      </c>
      <c r="N352" s="5">
        <v>910</v>
      </c>
      <c r="O352" s="5">
        <v>75</v>
      </c>
      <c r="P352" s="13">
        <v>6965</v>
      </c>
      <c r="Q352" s="12">
        <v>85</v>
      </c>
      <c r="R352" s="7">
        <v>0</v>
      </c>
      <c r="S352" s="7">
        <v>85</v>
      </c>
      <c r="T352" s="8">
        <v>52387199</v>
      </c>
      <c r="U352" s="111">
        <v>32374087</v>
      </c>
      <c r="V352" s="11">
        <v>0</v>
      </c>
      <c r="W352" s="28"/>
      <c r="X352" s="88"/>
      <c r="Y352" s="28"/>
      <c r="Z352" s="29"/>
    </row>
    <row r="353" spans="1:26" x14ac:dyDescent="0.2">
      <c r="A353" s="84" t="s">
        <v>73</v>
      </c>
      <c r="B353" s="40">
        <v>37179</v>
      </c>
      <c r="C353" s="8">
        <v>4000</v>
      </c>
      <c r="D353" s="7">
        <v>3050</v>
      </c>
      <c r="E353" s="13">
        <v>7050</v>
      </c>
      <c r="F353" s="12">
        <v>525</v>
      </c>
      <c r="G353" s="93"/>
      <c r="H353" s="93"/>
      <c r="I353" s="7">
        <v>275</v>
      </c>
      <c r="J353" s="7">
        <v>475</v>
      </c>
      <c r="K353" s="7">
        <v>2750</v>
      </c>
      <c r="L353" s="7">
        <v>815</v>
      </c>
      <c r="M353" s="7">
        <v>1140</v>
      </c>
      <c r="N353" s="5">
        <v>910</v>
      </c>
      <c r="O353" s="5">
        <v>75</v>
      </c>
      <c r="P353" s="13">
        <v>6965</v>
      </c>
      <c r="Q353" s="12">
        <v>85</v>
      </c>
      <c r="R353" s="7">
        <v>0</v>
      </c>
      <c r="S353" s="7">
        <v>85</v>
      </c>
      <c r="T353" s="8">
        <v>52472199</v>
      </c>
      <c r="U353" s="111">
        <v>32374087</v>
      </c>
      <c r="V353" s="11">
        <v>0</v>
      </c>
      <c r="W353" s="28"/>
      <c r="X353" s="88"/>
      <c r="Y353" s="28"/>
      <c r="Z353" s="29"/>
    </row>
    <row r="354" spans="1:26" x14ac:dyDescent="0.2">
      <c r="A354" s="84" t="s">
        <v>74</v>
      </c>
      <c r="B354" s="40">
        <v>37180</v>
      </c>
      <c r="C354" s="8">
        <v>4000</v>
      </c>
      <c r="D354" s="7">
        <v>3050</v>
      </c>
      <c r="E354" s="13">
        <v>7050</v>
      </c>
      <c r="F354" s="12">
        <v>550</v>
      </c>
      <c r="G354" s="93"/>
      <c r="H354" s="93"/>
      <c r="I354" s="7">
        <v>350</v>
      </c>
      <c r="J354" s="7">
        <v>475</v>
      </c>
      <c r="K354" s="7">
        <v>2750</v>
      </c>
      <c r="L354" s="7">
        <v>815</v>
      </c>
      <c r="M354" s="7">
        <v>1100</v>
      </c>
      <c r="N354" s="5">
        <v>910</v>
      </c>
      <c r="O354" s="5">
        <v>75</v>
      </c>
      <c r="P354" s="13">
        <v>7025</v>
      </c>
      <c r="Q354" s="12">
        <v>25</v>
      </c>
      <c r="R354" s="7">
        <v>0</v>
      </c>
      <c r="S354" s="7">
        <v>25</v>
      </c>
      <c r="T354" s="8">
        <v>52497199</v>
      </c>
      <c r="U354" s="111">
        <v>32374087</v>
      </c>
      <c r="V354" s="11">
        <v>0</v>
      </c>
      <c r="W354" s="28"/>
      <c r="X354" s="88"/>
      <c r="Y354" s="28"/>
      <c r="Z354" s="29"/>
    </row>
    <row r="355" spans="1:26" x14ac:dyDescent="0.2">
      <c r="A355" s="84" t="s">
        <v>68</v>
      </c>
      <c r="B355" s="40">
        <v>37181</v>
      </c>
      <c r="C355" s="8">
        <v>4000</v>
      </c>
      <c r="D355" s="7">
        <v>3050</v>
      </c>
      <c r="E355" s="13">
        <v>7050</v>
      </c>
      <c r="F355" s="12">
        <v>550</v>
      </c>
      <c r="G355" s="93"/>
      <c r="H355" s="93"/>
      <c r="I355" s="7">
        <v>350</v>
      </c>
      <c r="J355" s="7">
        <v>475</v>
      </c>
      <c r="K355" s="7">
        <v>2750</v>
      </c>
      <c r="L355" s="7">
        <v>815</v>
      </c>
      <c r="M355" s="7">
        <v>1100</v>
      </c>
      <c r="N355" s="5">
        <v>910</v>
      </c>
      <c r="O355" s="5">
        <v>75</v>
      </c>
      <c r="P355" s="13">
        <v>7025</v>
      </c>
      <c r="Q355" s="12">
        <v>25</v>
      </c>
      <c r="R355" s="7">
        <v>0</v>
      </c>
      <c r="S355" s="7">
        <v>25</v>
      </c>
      <c r="T355" s="8">
        <v>52522199</v>
      </c>
      <c r="U355" s="111">
        <v>32374087</v>
      </c>
      <c r="V355" s="11">
        <v>0</v>
      </c>
      <c r="W355" s="28"/>
      <c r="X355" s="88"/>
      <c r="Y355" s="28"/>
      <c r="Z355" s="29"/>
    </row>
    <row r="356" spans="1:26" x14ac:dyDescent="0.2">
      <c r="A356" s="84" t="s">
        <v>69</v>
      </c>
      <c r="B356" s="40">
        <v>37182</v>
      </c>
      <c r="C356" s="8">
        <v>4000</v>
      </c>
      <c r="D356" s="7">
        <v>3050</v>
      </c>
      <c r="E356" s="13">
        <v>7050</v>
      </c>
      <c r="F356" s="12">
        <v>550</v>
      </c>
      <c r="G356" s="93"/>
      <c r="H356" s="93"/>
      <c r="I356" s="7">
        <v>350</v>
      </c>
      <c r="J356" s="7">
        <v>475</v>
      </c>
      <c r="K356" s="7">
        <v>2750</v>
      </c>
      <c r="L356" s="7">
        <v>815</v>
      </c>
      <c r="M356" s="7">
        <v>1100</v>
      </c>
      <c r="N356" s="5">
        <v>910</v>
      </c>
      <c r="O356" s="5">
        <v>75</v>
      </c>
      <c r="P356" s="13">
        <v>7025</v>
      </c>
      <c r="Q356" s="12">
        <v>25</v>
      </c>
      <c r="R356" s="7">
        <v>0</v>
      </c>
      <c r="S356" s="7">
        <v>25</v>
      </c>
      <c r="T356" s="8">
        <v>52547199</v>
      </c>
      <c r="U356" s="111">
        <v>32374087</v>
      </c>
      <c r="V356" s="11">
        <v>0</v>
      </c>
      <c r="W356" s="28"/>
      <c r="X356" s="88"/>
      <c r="Y356" s="28"/>
      <c r="Z356" s="29"/>
    </row>
    <row r="357" spans="1:26" x14ac:dyDescent="0.2">
      <c r="A357" s="84" t="s">
        <v>70</v>
      </c>
      <c r="B357" s="40">
        <v>37183</v>
      </c>
      <c r="C357" s="8">
        <v>4000</v>
      </c>
      <c r="D357" s="7">
        <v>3050</v>
      </c>
      <c r="E357" s="13">
        <v>7050</v>
      </c>
      <c r="F357" s="12">
        <v>550</v>
      </c>
      <c r="G357" s="93"/>
      <c r="H357" s="93"/>
      <c r="I357" s="7">
        <v>350</v>
      </c>
      <c r="J357" s="7">
        <v>475</v>
      </c>
      <c r="K357" s="7">
        <v>2750</v>
      </c>
      <c r="L357" s="7">
        <v>815</v>
      </c>
      <c r="M357" s="7">
        <v>1100</v>
      </c>
      <c r="N357" s="5">
        <v>910</v>
      </c>
      <c r="O357" s="5">
        <v>75</v>
      </c>
      <c r="P357" s="13">
        <v>7025</v>
      </c>
      <c r="Q357" s="12">
        <v>25</v>
      </c>
      <c r="R357" s="7">
        <v>0</v>
      </c>
      <c r="S357" s="7">
        <v>25</v>
      </c>
      <c r="T357" s="8">
        <v>52572199</v>
      </c>
      <c r="U357" s="111">
        <v>32374087</v>
      </c>
      <c r="V357" s="11">
        <v>0</v>
      </c>
      <c r="W357" s="28"/>
      <c r="X357" s="88"/>
      <c r="Y357" s="28"/>
      <c r="Z357" s="29"/>
    </row>
    <row r="358" spans="1:26" x14ac:dyDescent="0.2">
      <c r="A358" s="84" t="s">
        <v>71</v>
      </c>
      <c r="B358" s="40">
        <v>37184</v>
      </c>
      <c r="C358" s="8">
        <v>4000</v>
      </c>
      <c r="D358" s="7">
        <v>3050</v>
      </c>
      <c r="E358" s="13">
        <v>7050</v>
      </c>
      <c r="F358" s="12">
        <v>550</v>
      </c>
      <c r="G358" s="93"/>
      <c r="H358" s="93"/>
      <c r="I358" s="7">
        <v>350</v>
      </c>
      <c r="J358" s="7">
        <v>475</v>
      </c>
      <c r="K358" s="7">
        <v>2750</v>
      </c>
      <c r="L358" s="7">
        <v>815</v>
      </c>
      <c r="M358" s="7">
        <v>1100</v>
      </c>
      <c r="N358" s="5">
        <v>910</v>
      </c>
      <c r="O358" s="5">
        <v>75</v>
      </c>
      <c r="P358" s="13">
        <v>7025</v>
      </c>
      <c r="Q358" s="12">
        <v>25</v>
      </c>
      <c r="R358" s="7">
        <v>0</v>
      </c>
      <c r="S358" s="7">
        <v>25</v>
      </c>
      <c r="T358" s="8">
        <v>52597199</v>
      </c>
      <c r="U358" s="111">
        <v>32374087</v>
      </c>
      <c r="V358" s="11">
        <v>0</v>
      </c>
      <c r="W358" s="28"/>
      <c r="X358" s="88"/>
      <c r="Y358" s="28"/>
      <c r="Z358" s="29"/>
    </row>
    <row r="359" spans="1:26" x14ac:dyDescent="0.2">
      <c r="A359" s="84" t="s">
        <v>72</v>
      </c>
      <c r="B359" s="40">
        <v>37185</v>
      </c>
      <c r="C359" s="8">
        <v>4000</v>
      </c>
      <c r="D359" s="7">
        <v>3050</v>
      </c>
      <c r="E359" s="13">
        <v>7050</v>
      </c>
      <c r="F359" s="12">
        <v>575</v>
      </c>
      <c r="G359" s="93"/>
      <c r="H359" s="93"/>
      <c r="I359" s="7">
        <v>350</v>
      </c>
      <c r="J359" s="7">
        <v>475</v>
      </c>
      <c r="K359" s="7">
        <v>2750</v>
      </c>
      <c r="L359" s="7">
        <v>815</v>
      </c>
      <c r="M359" s="7">
        <v>1100</v>
      </c>
      <c r="N359" s="5">
        <v>910</v>
      </c>
      <c r="O359" s="5">
        <v>75</v>
      </c>
      <c r="P359" s="13">
        <v>7050</v>
      </c>
      <c r="Q359" s="12">
        <v>0</v>
      </c>
      <c r="R359" s="7">
        <v>0</v>
      </c>
      <c r="S359" s="7">
        <v>0</v>
      </c>
      <c r="T359" s="8">
        <v>52597199</v>
      </c>
      <c r="U359" s="111">
        <v>32374087</v>
      </c>
      <c r="V359" s="11">
        <v>0</v>
      </c>
      <c r="W359" s="28"/>
      <c r="X359" s="88"/>
      <c r="Y359" s="28"/>
      <c r="Z359" s="29"/>
    </row>
    <row r="360" spans="1:26" x14ac:dyDescent="0.2">
      <c r="A360" s="84" t="s">
        <v>73</v>
      </c>
      <c r="B360" s="40">
        <v>37186</v>
      </c>
      <c r="C360" s="8">
        <v>4000</v>
      </c>
      <c r="D360" s="7">
        <v>3050</v>
      </c>
      <c r="E360" s="13">
        <v>7050</v>
      </c>
      <c r="F360" s="12">
        <v>575</v>
      </c>
      <c r="G360" s="93"/>
      <c r="H360" s="93"/>
      <c r="I360" s="7">
        <v>350</v>
      </c>
      <c r="J360" s="7">
        <v>475</v>
      </c>
      <c r="K360" s="7">
        <v>2750</v>
      </c>
      <c r="L360" s="7">
        <v>815</v>
      </c>
      <c r="M360" s="7">
        <v>1100</v>
      </c>
      <c r="N360" s="5">
        <v>910</v>
      </c>
      <c r="O360" s="5">
        <v>75</v>
      </c>
      <c r="P360" s="13">
        <v>7050</v>
      </c>
      <c r="Q360" s="12">
        <v>0</v>
      </c>
      <c r="R360" s="7">
        <v>0</v>
      </c>
      <c r="S360" s="7">
        <v>0</v>
      </c>
      <c r="T360" s="8">
        <v>52597199</v>
      </c>
      <c r="U360" s="111">
        <v>32374087</v>
      </c>
      <c r="V360" s="11">
        <v>0</v>
      </c>
      <c r="W360" s="28"/>
      <c r="X360" s="88"/>
      <c r="Y360" s="28"/>
      <c r="Z360" s="29"/>
    </row>
    <row r="361" spans="1:26" x14ac:dyDescent="0.2">
      <c r="A361" s="84" t="s">
        <v>74</v>
      </c>
      <c r="B361" s="40">
        <v>37187</v>
      </c>
      <c r="C361" s="8">
        <v>4000</v>
      </c>
      <c r="D361" s="7">
        <v>3050</v>
      </c>
      <c r="E361" s="13">
        <v>7050</v>
      </c>
      <c r="F361" s="12">
        <v>575</v>
      </c>
      <c r="G361" s="93"/>
      <c r="H361" s="93"/>
      <c r="I361" s="7">
        <v>350</v>
      </c>
      <c r="J361" s="7">
        <v>475</v>
      </c>
      <c r="K361" s="7">
        <v>2750</v>
      </c>
      <c r="L361" s="7">
        <v>815</v>
      </c>
      <c r="M361" s="7">
        <v>1100</v>
      </c>
      <c r="N361" s="5">
        <v>910</v>
      </c>
      <c r="O361" s="5">
        <v>75</v>
      </c>
      <c r="P361" s="13">
        <v>7050</v>
      </c>
      <c r="Q361" s="12">
        <v>0</v>
      </c>
      <c r="R361" s="7">
        <v>0</v>
      </c>
      <c r="S361" s="7">
        <v>0</v>
      </c>
      <c r="T361" s="8">
        <v>52597199</v>
      </c>
      <c r="U361" s="111">
        <v>32374087</v>
      </c>
      <c r="V361" s="11">
        <v>0</v>
      </c>
      <c r="W361" s="28"/>
      <c r="X361" s="88"/>
      <c r="Y361" s="28"/>
      <c r="Z361" s="29"/>
    </row>
    <row r="362" spans="1:26" x14ac:dyDescent="0.2">
      <c r="A362" s="84" t="s">
        <v>68</v>
      </c>
      <c r="B362" s="40">
        <v>37188</v>
      </c>
      <c r="C362" s="8">
        <v>4000</v>
      </c>
      <c r="D362" s="7">
        <v>3050</v>
      </c>
      <c r="E362" s="13">
        <v>7050</v>
      </c>
      <c r="F362" s="12">
        <v>575</v>
      </c>
      <c r="G362" s="93"/>
      <c r="H362" s="93"/>
      <c r="I362" s="7">
        <v>350</v>
      </c>
      <c r="J362" s="7">
        <v>475</v>
      </c>
      <c r="K362" s="7">
        <v>2750</v>
      </c>
      <c r="L362" s="7">
        <v>815</v>
      </c>
      <c r="M362" s="7">
        <v>1100</v>
      </c>
      <c r="N362" s="5">
        <v>910</v>
      </c>
      <c r="O362" s="5">
        <v>75</v>
      </c>
      <c r="P362" s="13">
        <v>7050</v>
      </c>
      <c r="Q362" s="12">
        <v>0</v>
      </c>
      <c r="R362" s="7">
        <v>0</v>
      </c>
      <c r="S362" s="7">
        <v>0</v>
      </c>
      <c r="T362" s="8">
        <v>52597199</v>
      </c>
      <c r="U362" s="111">
        <v>32374087</v>
      </c>
      <c r="V362" s="11">
        <v>0</v>
      </c>
      <c r="W362" s="28"/>
      <c r="X362" s="88"/>
      <c r="Y362" s="28"/>
      <c r="Z362" s="29"/>
    </row>
    <row r="363" spans="1:26" x14ac:dyDescent="0.2">
      <c r="A363" s="84" t="s">
        <v>69</v>
      </c>
      <c r="B363" s="40">
        <v>37189</v>
      </c>
      <c r="C363" s="8">
        <v>4000</v>
      </c>
      <c r="D363" s="7">
        <v>3050</v>
      </c>
      <c r="E363" s="13">
        <v>7050</v>
      </c>
      <c r="F363" s="12">
        <v>575</v>
      </c>
      <c r="G363" s="93"/>
      <c r="H363" s="93"/>
      <c r="I363" s="7">
        <v>350</v>
      </c>
      <c r="J363" s="7">
        <v>475</v>
      </c>
      <c r="K363" s="7">
        <v>2750</v>
      </c>
      <c r="L363" s="7">
        <v>815</v>
      </c>
      <c r="M363" s="7">
        <v>1100</v>
      </c>
      <c r="N363" s="5">
        <v>910</v>
      </c>
      <c r="O363" s="5">
        <v>75</v>
      </c>
      <c r="P363" s="13">
        <v>7050</v>
      </c>
      <c r="Q363" s="12">
        <v>0</v>
      </c>
      <c r="R363" s="7">
        <v>0</v>
      </c>
      <c r="S363" s="7">
        <v>0</v>
      </c>
      <c r="T363" s="8">
        <v>52597199</v>
      </c>
      <c r="U363" s="111">
        <v>32374087</v>
      </c>
      <c r="V363" s="11">
        <v>0</v>
      </c>
      <c r="W363" s="28"/>
      <c r="X363" s="88"/>
      <c r="Y363" s="28"/>
      <c r="Z363" s="29"/>
    </row>
    <row r="364" spans="1:26" x14ac:dyDescent="0.2">
      <c r="A364" s="84" t="s">
        <v>70</v>
      </c>
      <c r="B364" s="40">
        <v>37190</v>
      </c>
      <c r="C364" s="8">
        <v>4000</v>
      </c>
      <c r="D364" s="7">
        <v>3050</v>
      </c>
      <c r="E364" s="13">
        <v>7050</v>
      </c>
      <c r="F364" s="12">
        <v>600</v>
      </c>
      <c r="G364" s="93"/>
      <c r="H364" s="93"/>
      <c r="I364" s="7">
        <v>350</v>
      </c>
      <c r="J364" s="7">
        <v>475</v>
      </c>
      <c r="K364" s="7">
        <v>2750</v>
      </c>
      <c r="L364" s="7">
        <v>815</v>
      </c>
      <c r="M364" s="7">
        <v>1100</v>
      </c>
      <c r="N364" s="5">
        <v>910</v>
      </c>
      <c r="O364" s="5">
        <v>75</v>
      </c>
      <c r="P364" s="13">
        <v>7075</v>
      </c>
      <c r="Q364" s="12">
        <v>0</v>
      </c>
      <c r="R364" s="7">
        <v>-25</v>
      </c>
      <c r="S364" s="7">
        <v>-25</v>
      </c>
      <c r="T364" s="8">
        <v>52597199</v>
      </c>
      <c r="U364" s="111">
        <v>32349087</v>
      </c>
      <c r="V364" s="11">
        <v>0</v>
      </c>
      <c r="W364" s="28"/>
      <c r="X364" s="88"/>
      <c r="Y364" s="28"/>
      <c r="Z364" s="29"/>
    </row>
    <row r="365" spans="1:26" x14ac:dyDescent="0.2">
      <c r="A365" s="84" t="s">
        <v>71</v>
      </c>
      <c r="B365" s="40">
        <v>37191</v>
      </c>
      <c r="C365" s="8">
        <v>4000</v>
      </c>
      <c r="D365" s="7">
        <v>3050</v>
      </c>
      <c r="E365" s="13">
        <v>7050</v>
      </c>
      <c r="F365" s="12">
        <v>600</v>
      </c>
      <c r="G365" s="93"/>
      <c r="H365" s="93"/>
      <c r="I365" s="7">
        <v>350</v>
      </c>
      <c r="J365" s="7">
        <v>475</v>
      </c>
      <c r="K365" s="7">
        <v>2750</v>
      </c>
      <c r="L365" s="7">
        <v>815</v>
      </c>
      <c r="M365" s="7">
        <v>1100</v>
      </c>
      <c r="N365" s="5">
        <v>910</v>
      </c>
      <c r="O365" s="5">
        <v>75</v>
      </c>
      <c r="P365" s="13">
        <v>7075</v>
      </c>
      <c r="Q365" s="12">
        <v>0</v>
      </c>
      <c r="R365" s="7">
        <v>-25</v>
      </c>
      <c r="S365" s="7">
        <v>-25</v>
      </c>
      <c r="T365" s="8">
        <v>52597199</v>
      </c>
      <c r="U365" s="111">
        <v>32324087</v>
      </c>
      <c r="V365" s="11">
        <v>0</v>
      </c>
      <c r="W365" s="28"/>
      <c r="X365" s="88"/>
      <c r="Y365" s="28"/>
      <c r="Z365" s="29"/>
    </row>
    <row r="366" spans="1:26" x14ac:dyDescent="0.2">
      <c r="A366" s="84" t="s">
        <v>72</v>
      </c>
      <c r="B366" s="40">
        <v>37192</v>
      </c>
      <c r="C366" s="8">
        <v>4000</v>
      </c>
      <c r="D366" s="7">
        <v>3050</v>
      </c>
      <c r="E366" s="13">
        <v>7050</v>
      </c>
      <c r="F366" s="12">
        <v>600</v>
      </c>
      <c r="G366" s="93"/>
      <c r="H366" s="93"/>
      <c r="I366" s="7">
        <v>350</v>
      </c>
      <c r="J366" s="7">
        <v>475</v>
      </c>
      <c r="K366" s="7">
        <v>2750</v>
      </c>
      <c r="L366" s="7">
        <v>815</v>
      </c>
      <c r="M366" s="7">
        <v>1100</v>
      </c>
      <c r="N366" s="5">
        <v>910</v>
      </c>
      <c r="O366" s="5">
        <v>75</v>
      </c>
      <c r="P366" s="13">
        <v>7075</v>
      </c>
      <c r="Q366" s="12">
        <v>0</v>
      </c>
      <c r="R366" s="7">
        <v>-25</v>
      </c>
      <c r="S366" s="7">
        <v>-25</v>
      </c>
      <c r="T366" s="8">
        <v>52597199</v>
      </c>
      <c r="U366" s="111">
        <v>32299087</v>
      </c>
      <c r="V366" s="11">
        <v>0</v>
      </c>
      <c r="W366" s="28"/>
      <c r="X366" s="88"/>
      <c r="Y366" s="28"/>
      <c r="Z366" s="29"/>
    </row>
    <row r="367" spans="1:26" x14ac:dyDescent="0.2">
      <c r="A367" s="84" t="s">
        <v>73</v>
      </c>
      <c r="B367" s="40">
        <v>37193</v>
      </c>
      <c r="C367" s="8">
        <v>4000</v>
      </c>
      <c r="D367" s="7">
        <v>3050</v>
      </c>
      <c r="E367" s="13">
        <v>7050</v>
      </c>
      <c r="F367" s="12">
        <v>600</v>
      </c>
      <c r="G367" s="93"/>
      <c r="H367" s="93"/>
      <c r="I367" s="7">
        <v>350</v>
      </c>
      <c r="J367" s="7">
        <v>475</v>
      </c>
      <c r="K367" s="7">
        <v>2750</v>
      </c>
      <c r="L367" s="7">
        <v>815</v>
      </c>
      <c r="M367" s="7">
        <v>1100</v>
      </c>
      <c r="N367" s="5">
        <v>910</v>
      </c>
      <c r="O367" s="5">
        <v>75</v>
      </c>
      <c r="P367" s="13">
        <v>7075</v>
      </c>
      <c r="Q367" s="12">
        <v>0</v>
      </c>
      <c r="R367" s="7">
        <v>-25</v>
      </c>
      <c r="S367" s="7">
        <v>-25</v>
      </c>
      <c r="T367" s="8">
        <v>52597199</v>
      </c>
      <c r="U367" s="111">
        <v>32274087</v>
      </c>
      <c r="V367" s="11">
        <v>0</v>
      </c>
      <c r="W367" s="28"/>
      <c r="X367" s="88"/>
      <c r="Y367" s="28"/>
      <c r="Z367" s="29"/>
    </row>
    <row r="368" spans="1:26" x14ac:dyDescent="0.2">
      <c r="A368" s="84" t="s">
        <v>74</v>
      </c>
      <c r="B368" s="40">
        <v>37194</v>
      </c>
      <c r="C368" s="8">
        <v>4000</v>
      </c>
      <c r="D368" s="7">
        <v>3050</v>
      </c>
      <c r="E368" s="13">
        <v>7050</v>
      </c>
      <c r="F368" s="12">
        <v>600</v>
      </c>
      <c r="G368" s="93"/>
      <c r="H368" s="93"/>
      <c r="I368" s="7">
        <v>350</v>
      </c>
      <c r="J368" s="7">
        <v>475</v>
      </c>
      <c r="K368" s="7">
        <v>2750</v>
      </c>
      <c r="L368" s="7">
        <v>815</v>
      </c>
      <c r="M368" s="7">
        <v>1100</v>
      </c>
      <c r="N368" s="5">
        <v>910</v>
      </c>
      <c r="O368" s="5">
        <v>75</v>
      </c>
      <c r="P368" s="13">
        <v>7075</v>
      </c>
      <c r="Q368" s="12">
        <v>0</v>
      </c>
      <c r="R368" s="7">
        <v>-25</v>
      </c>
      <c r="S368" s="7">
        <v>-25</v>
      </c>
      <c r="T368" s="8">
        <v>52597199</v>
      </c>
      <c r="U368" s="111">
        <v>32249087</v>
      </c>
      <c r="V368" s="11">
        <v>0</v>
      </c>
      <c r="W368" s="28"/>
      <c r="X368" s="88"/>
      <c r="Y368" s="28"/>
      <c r="Z368" s="29"/>
    </row>
    <row r="369" spans="1:26" ht="10.8" thickBot="1" x14ac:dyDescent="0.25">
      <c r="A369" s="85" t="s">
        <v>68</v>
      </c>
      <c r="B369" s="41">
        <v>37195</v>
      </c>
      <c r="C369" s="42">
        <v>4000</v>
      </c>
      <c r="D369" s="43">
        <v>3050</v>
      </c>
      <c r="E369" s="46">
        <v>7050</v>
      </c>
      <c r="F369" s="45">
        <v>600</v>
      </c>
      <c r="G369" s="43"/>
      <c r="H369" s="43"/>
      <c r="I369" s="43">
        <v>350</v>
      </c>
      <c r="J369" s="43">
        <v>475</v>
      </c>
      <c r="K369" s="43">
        <v>2750</v>
      </c>
      <c r="L369" s="43">
        <v>815</v>
      </c>
      <c r="M369" s="43">
        <v>1100</v>
      </c>
      <c r="N369" s="56">
        <v>910</v>
      </c>
      <c r="O369" s="24">
        <v>75</v>
      </c>
      <c r="P369" s="46">
        <v>7075</v>
      </c>
      <c r="Q369" s="45">
        <v>0</v>
      </c>
      <c r="R369" s="43">
        <v>-25</v>
      </c>
      <c r="S369" s="44">
        <v>-25</v>
      </c>
      <c r="T369" s="42">
        <v>52597199</v>
      </c>
      <c r="U369" s="118">
        <v>32224087</v>
      </c>
      <c r="V369" s="47">
        <v>0</v>
      </c>
      <c r="W369" s="4"/>
      <c r="X369" s="89"/>
      <c r="Y369" s="4"/>
      <c r="Z369" s="31"/>
    </row>
    <row r="370" spans="1:26" x14ac:dyDescent="0.2">
      <c r="B370" s="14">
        <v>3</v>
      </c>
    </row>
    <row r="371" spans="1:26" ht="13.2" x14ac:dyDescent="0.25">
      <c r="A371"/>
      <c r="B371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  <c r="T371"/>
    </row>
    <row r="372" spans="1:26" ht="13.2" x14ac:dyDescent="0.25">
      <c r="A372"/>
      <c r="B372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  <c r="T372"/>
    </row>
    <row r="373" spans="1:26" ht="13.2" x14ac:dyDescent="0.25">
      <c r="A373"/>
      <c r="B373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  <c r="T373"/>
    </row>
    <row r="374" spans="1:26" ht="13.2" x14ac:dyDescent="0.25">
      <c r="A374"/>
      <c r="B374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  <c r="T374"/>
    </row>
    <row r="375" spans="1:26" ht="13.2" x14ac:dyDescent="0.25">
      <c r="A375"/>
      <c r="B375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  <c r="T375"/>
    </row>
    <row r="376" spans="1:26" ht="13.2" x14ac:dyDescent="0.25">
      <c r="A376"/>
      <c r="B376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  <c r="T376"/>
    </row>
    <row r="377" spans="1:26" ht="13.2" x14ac:dyDescent="0.25">
      <c r="A377"/>
      <c r="B377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  <c r="T377"/>
    </row>
    <row r="378" spans="1:26" ht="13.2" x14ac:dyDescent="0.25">
      <c r="A378"/>
      <c r="B378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  <c r="T378"/>
    </row>
  </sheetData>
  <mergeCells count="22">
    <mergeCell ref="U3:U4"/>
    <mergeCell ref="V3:V4"/>
    <mergeCell ref="Q3:Q4"/>
    <mergeCell ref="R3:R4"/>
    <mergeCell ref="S3:S4"/>
    <mergeCell ref="T3:T4"/>
    <mergeCell ref="K3:K4"/>
    <mergeCell ref="L3:L4"/>
    <mergeCell ref="M3:M4"/>
    <mergeCell ref="N3:N4"/>
    <mergeCell ref="O3:O4"/>
    <mergeCell ref="P3:P4"/>
    <mergeCell ref="C2:E2"/>
    <mergeCell ref="F2:P2"/>
    <mergeCell ref="Q2:U2"/>
    <mergeCell ref="W2:Z2"/>
    <mergeCell ref="C3:C4"/>
    <mergeCell ref="D3:D4"/>
    <mergeCell ref="E3:E4"/>
    <mergeCell ref="F3:F4"/>
    <mergeCell ref="I3:I4"/>
    <mergeCell ref="J3:J4"/>
  </mergeCells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378"/>
  <sheetViews>
    <sheetView workbookViewId="0">
      <pane xSplit="2" ySplit="277" topLeftCell="F278" activePane="bottomRight" state="frozen"/>
      <selection pane="topRight" activeCell="C1" sqref="C1"/>
      <selection pane="bottomLeft" activeCell="A278" sqref="A278"/>
      <selection pane="bottomRight" activeCell="S333" sqref="S333"/>
    </sheetView>
  </sheetViews>
  <sheetFormatPr defaultColWidth="14.6640625" defaultRowHeight="10.199999999999999" x14ac:dyDescent="0.2"/>
  <cols>
    <col min="1" max="1" width="9.109375" style="1" customWidth="1"/>
    <col min="2" max="2" width="8.6640625" style="2" bestFit="1" customWidth="1"/>
    <col min="3" max="3" width="10.44140625" style="1" customWidth="1"/>
    <col min="4" max="4" width="11.109375" style="1" bestFit="1" customWidth="1"/>
    <col min="5" max="5" width="10.5546875" style="1" bestFit="1" customWidth="1"/>
    <col min="6" max="6" width="9.109375" style="1" customWidth="1"/>
    <col min="7" max="8" width="0" style="1" hidden="1" customWidth="1"/>
    <col min="9" max="9" width="8.6640625" style="1" customWidth="1"/>
    <col min="10" max="10" width="9.5546875" style="1" bestFit="1" customWidth="1"/>
    <col min="11" max="11" width="11.109375" style="1" customWidth="1"/>
    <col min="12" max="12" width="7.5546875" style="1" customWidth="1"/>
    <col min="13" max="13" width="7.44140625" style="1" customWidth="1"/>
    <col min="14" max="14" width="7.109375" style="1" customWidth="1"/>
    <col min="15" max="15" width="8" style="1" bestFit="1" customWidth="1"/>
    <col min="16" max="16" width="10.109375" style="1" customWidth="1"/>
    <col min="17" max="17" width="6.5546875" style="1" customWidth="1"/>
    <col min="18" max="18" width="10" style="1" customWidth="1"/>
    <col min="19" max="19" width="9.44140625" style="1" customWidth="1"/>
    <col min="20" max="20" width="10.6640625" style="1" hidden="1" customWidth="1"/>
    <col min="21" max="21" width="13.44140625" style="1" hidden="1" customWidth="1"/>
    <col min="22" max="22" width="6.88671875" style="1" customWidth="1"/>
    <col min="23" max="23" width="7.5546875" style="1" hidden="1" customWidth="1"/>
    <col min="24" max="24" width="5.5546875" style="1" hidden="1" customWidth="1"/>
    <col min="25" max="25" width="5.88671875" style="1" hidden="1" customWidth="1"/>
    <col min="26" max="26" width="7.5546875" style="1" hidden="1" customWidth="1"/>
    <col min="27" max="16384" width="14.6640625" style="1"/>
  </cols>
  <sheetData>
    <row r="1" spans="1:26" ht="10.8" thickBot="1" x14ac:dyDescent="0.25">
      <c r="C1" s="3"/>
      <c r="F1" s="38"/>
      <c r="G1" s="38"/>
      <c r="H1" s="38"/>
      <c r="I1" s="38"/>
      <c r="J1" s="28"/>
      <c r="K1" s="28"/>
      <c r="L1" s="28"/>
      <c r="M1" s="28"/>
      <c r="N1" s="28"/>
      <c r="O1" s="28"/>
      <c r="P1" s="28"/>
      <c r="T1" s="35">
        <v>45071585</v>
      </c>
      <c r="U1" s="35">
        <v>32500000</v>
      </c>
    </row>
    <row r="2" spans="1:26" ht="12.75" customHeight="1" x14ac:dyDescent="0.2">
      <c r="A2" s="10"/>
      <c r="B2" s="39"/>
      <c r="C2" s="142" t="s">
        <v>0</v>
      </c>
      <c r="D2" s="143"/>
      <c r="E2" s="185"/>
      <c r="F2" s="186" t="s">
        <v>1</v>
      </c>
      <c r="G2" s="146"/>
      <c r="H2" s="146"/>
      <c r="I2" s="146"/>
      <c r="J2" s="146"/>
      <c r="K2" s="146"/>
      <c r="L2" s="146"/>
      <c r="M2" s="146"/>
      <c r="N2" s="146"/>
      <c r="O2" s="146"/>
      <c r="P2" s="187"/>
      <c r="Q2" s="188" t="s">
        <v>2</v>
      </c>
      <c r="R2" s="171"/>
      <c r="S2" s="171"/>
      <c r="T2" s="171"/>
      <c r="U2" s="172"/>
      <c r="V2" s="79"/>
      <c r="W2" s="174" t="s">
        <v>46</v>
      </c>
      <c r="X2" s="174"/>
      <c r="Y2" s="174"/>
      <c r="Z2" s="175"/>
    </row>
    <row r="3" spans="1:26" ht="12.75" customHeight="1" x14ac:dyDescent="0.2">
      <c r="A3" s="10"/>
      <c r="B3" s="60" t="s">
        <v>5</v>
      </c>
      <c r="C3" s="148" t="s">
        <v>6</v>
      </c>
      <c r="D3" s="150" t="s">
        <v>36</v>
      </c>
      <c r="E3" s="183" t="s">
        <v>7</v>
      </c>
      <c r="F3" s="156" t="s">
        <v>8</v>
      </c>
      <c r="G3" s="91" t="s">
        <v>48</v>
      </c>
      <c r="H3" s="91" t="s">
        <v>50</v>
      </c>
      <c r="I3" s="140" t="s">
        <v>9</v>
      </c>
      <c r="J3" s="140" t="s">
        <v>10</v>
      </c>
      <c r="K3" s="140" t="s">
        <v>11</v>
      </c>
      <c r="L3" s="140" t="s">
        <v>12</v>
      </c>
      <c r="M3" s="140" t="s">
        <v>13</v>
      </c>
      <c r="N3" s="140" t="s">
        <v>14</v>
      </c>
      <c r="O3" s="140" t="s">
        <v>29</v>
      </c>
      <c r="P3" s="176" t="s">
        <v>15</v>
      </c>
      <c r="Q3" s="164" t="s">
        <v>3</v>
      </c>
      <c r="R3" s="160" t="s">
        <v>4</v>
      </c>
      <c r="S3" s="160" t="s">
        <v>16</v>
      </c>
      <c r="T3" s="182" t="s">
        <v>40</v>
      </c>
      <c r="U3" s="162" t="s">
        <v>41</v>
      </c>
      <c r="V3" s="180" t="s">
        <v>30</v>
      </c>
      <c r="W3" s="51" t="s">
        <v>67</v>
      </c>
      <c r="X3" s="86" t="s">
        <v>34</v>
      </c>
      <c r="Y3" s="51" t="s">
        <v>34</v>
      </c>
      <c r="Z3" s="52" t="s">
        <v>34</v>
      </c>
    </row>
    <row r="4" spans="1:26" ht="12" customHeight="1" thickBot="1" x14ac:dyDescent="0.25">
      <c r="A4" s="10"/>
      <c r="B4" s="109"/>
      <c r="C4" s="149"/>
      <c r="D4" s="151"/>
      <c r="E4" s="184"/>
      <c r="F4" s="157"/>
      <c r="G4" s="92" t="s">
        <v>49</v>
      </c>
      <c r="H4" s="92" t="s">
        <v>51</v>
      </c>
      <c r="I4" s="141"/>
      <c r="J4" s="141" t="s">
        <v>10</v>
      </c>
      <c r="K4" s="141" t="s">
        <v>11</v>
      </c>
      <c r="L4" s="141" t="s">
        <v>12</v>
      </c>
      <c r="M4" s="141" t="s">
        <v>13</v>
      </c>
      <c r="N4" s="141" t="s">
        <v>14</v>
      </c>
      <c r="O4" s="141" t="s">
        <v>29</v>
      </c>
      <c r="P4" s="177" t="s">
        <v>15</v>
      </c>
      <c r="Q4" s="165" t="s">
        <v>3</v>
      </c>
      <c r="R4" s="161" t="s">
        <v>4</v>
      </c>
      <c r="S4" s="161" t="s">
        <v>16</v>
      </c>
      <c r="T4" s="159"/>
      <c r="U4" s="163"/>
      <c r="V4" s="181"/>
      <c r="W4" s="32" t="s">
        <v>35</v>
      </c>
      <c r="X4" s="87" t="s">
        <v>32</v>
      </c>
      <c r="Y4" s="32" t="s">
        <v>33</v>
      </c>
      <c r="Z4" s="33" t="s">
        <v>35</v>
      </c>
    </row>
    <row r="5" spans="1:26" s="108" customFormat="1" ht="12" hidden="1" customHeight="1" x14ac:dyDescent="0.2">
      <c r="A5" s="107" t="s">
        <v>68</v>
      </c>
      <c r="B5" s="40">
        <v>36831</v>
      </c>
      <c r="C5" s="110">
        <v>3683.9319999999998</v>
      </c>
      <c r="D5" s="110">
        <v>2888.3910000000001</v>
      </c>
      <c r="E5" s="111">
        <v>6572.3230000000003</v>
      </c>
      <c r="F5" s="114">
        <v>898.3390000000004</v>
      </c>
      <c r="G5" s="112"/>
      <c r="H5" s="112"/>
      <c r="I5" s="110">
        <v>562.27800000000002</v>
      </c>
      <c r="J5" s="110">
        <v>418.21499999999997</v>
      </c>
      <c r="K5" s="110">
        <v>2582.0590000000002</v>
      </c>
      <c r="L5" s="110">
        <v>677.21199999999999</v>
      </c>
      <c r="M5" s="110">
        <v>902.11099999999999</v>
      </c>
      <c r="N5" s="110">
        <v>808.79</v>
      </c>
      <c r="O5" s="110">
        <v>11</v>
      </c>
      <c r="P5" s="111">
        <v>6860.0040000000008</v>
      </c>
      <c r="Q5" s="114">
        <v>-318.363</v>
      </c>
      <c r="R5" s="110">
        <v>30.681999999999999</v>
      </c>
      <c r="S5" s="113">
        <v>-287.68099999999998</v>
      </c>
      <c r="T5" s="110">
        <v>44753222</v>
      </c>
      <c r="U5" s="111">
        <v>32500000</v>
      </c>
      <c r="V5" s="115">
        <v>-5.1159076974727213E-13</v>
      </c>
      <c r="W5" s="138">
        <v>42.763768229828429</v>
      </c>
      <c r="X5" s="90">
        <v>45</v>
      </c>
      <c r="Y5" s="10">
        <v>37</v>
      </c>
      <c r="Z5" s="103">
        <v>41</v>
      </c>
    </row>
    <row r="6" spans="1:26" s="108" customFormat="1" ht="12" hidden="1" customHeight="1" x14ac:dyDescent="0.2">
      <c r="A6" s="84" t="s">
        <v>69</v>
      </c>
      <c r="B6" s="40">
        <v>36832</v>
      </c>
      <c r="C6" s="110">
        <v>3788.174</v>
      </c>
      <c r="D6" s="110">
        <v>2949.0169999999998</v>
      </c>
      <c r="E6" s="111">
        <v>6737.1909999999998</v>
      </c>
      <c r="F6" s="114">
        <v>1091.4370000000006</v>
      </c>
      <c r="G6" s="106"/>
      <c r="H6" s="106"/>
      <c r="I6" s="110">
        <v>555.71600000000001</v>
      </c>
      <c r="J6" s="110">
        <v>496.495</v>
      </c>
      <c r="K6" s="110">
        <v>2389.672</v>
      </c>
      <c r="L6" s="110">
        <v>892.57799999999997</v>
      </c>
      <c r="M6" s="110">
        <v>841.44399999999996</v>
      </c>
      <c r="N6" s="110">
        <v>805.75199999999995</v>
      </c>
      <c r="O6" s="110">
        <v>9</v>
      </c>
      <c r="P6" s="111">
        <v>7082.0940000000001</v>
      </c>
      <c r="Q6" s="114">
        <v>-204.791</v>
      </c>
      <c r="R6" s="110">
        <v>-140.11199999999999</v>
      </c>
      <c r="S6" s="110">
        <v>-344.90300000000002</v>
      </c>
      <c r="T6" s="125">
        <v>44548431</v>
      </c>
      <c r="U6" s="111">
        <v>32359888</v>
      </c>
      <c r="V6" s="115">
        <v>0</v>
      </c>
      <c r="W6" s="138">
        <v>41.548308275177916</v>
      </c>
      <c r="X6" s="90">
        <v>45</v>
      </c>
      <c r="Y6" s="10">
        <v>30</v>
      </c>
      <c r="Z6" s="103">
        <v>37.5</v>
      </c>
    </row>
    <row r="7" spans="1:26" s="108" customFormat="1" ht="12" hidden="1" customHeight="1" x14ac:dyDescent="0.2">
      <c r="A7" s="84" t="s">
        <v>70</v>
      </c>
      <c r="B7" s="40">
        <v>36833</v>
      </c>
      <c r="C7" s="110">
        <v>3893.886</v>
      </c>
      <c r="D7" s="110">
        <v>3050.2170000000001</v>
      </c>
      <c r="E7" s="111">
        <v>6944.1030000000001</v>
      </c>
      <c r="F7" s="114">
        <v>854.27400000000034</v>
      </c>
      <c r="G7" s="106"/>
      <c r="H7" s="106"/>
      <c r="I7" s="110">
        <v>550.84799999999996</v>
      </c>
      <c r="J7" s="110">
        <v>496.661</v>
      </c>
      <c r="K7" s="110">
        <v>2524.6790000000001</v>
      </c>
      <c r="L7" s="110">
        <v>865.46799999999996</v>
      </c>
      <c r="M7" s="110">
        <v>1107.2080000000001</v>
      </c>
      <c r="N7" s="110">
        <v>811.90700000000004</v>
      </c>
      <c r="O7" s="110">
        <v>4</v>
      </c>
      <c r="P7" s="111">
        <v>7215.0450000000001</v>
      </c>
      <c r="Q7" s="114">
        <v>-214.554</v>
      </c>
      <c r="R7" s="110">
        <v>-56.387999999999998</v>
      </c>
      <c r="S7" s="110">
        <v>-270.94200000000001</v>
      </c>
      <c r="T7" s="125">
        <v>44333877</v>
      </c>
      <c r="U7" s="111">
        <v>32303500</v>
      </c>
      <c r="V7" s="115">
        <v>0</v>
      </c>
      <c r="W7" s="138">
        <v>38.044522176171135</v>
      </c>
      <c r="X7" s="90">
        <v>46</v>
      </c>
      <c r="Y7" s="10">
        <v>27</v>
      </c>
      <c r="Z7" s="103">
        <v>36.5</v>
      </c>
    </row>
    <row r="8" spans="1:26" s="108" customFormat="1" ht="12" hidden="1" customHeight="1" x14ac:dyDescent="0.2">
      <c r="A8" s="84" t="s">
        <v>71</v>
      </c>
      <c r="B8" s="40">
        <v>36834</v>
      </c>
      <c r="C8" s="110">
        <v>3928.8850000000002</v>
      </c>
      <c r="D8" s="110">
        <v>3081.4050000000002</v>
      </c>
      <c r="E8" s="111">
        <v>7010.29</v>
      </c>
      <c r="F8" s="114">
        <v>910.74</v>
      </c>
      <c r="G8" s="106"/>
      <c r="H8" s="106"/>
      <c r="I8" s="110">
        <v>490.85599999999999</v>
      </c>
      <c r="J8" s="110">
        <v>485.87200000000001</v>
      </c>
      <c r="K8" s="110">
        <v>2584.261</v>
      </c>
      <c r="L8" s="110">
        <v>881.70399999999995</v>
      </c>
      <c r="M8" s="110">
        <v>980.077</v>
      </c>
      <c r="N8" s="110">
        <v>807.93100000000004</v>
      </c>
      <c r="O8" s="110">
        <v>3</v>
      </c>
      <c r="P8" s="111">
        <v>7144.4410000000007</v>
      </c>
      <c r="Q8" s="114">
        <v>-144.64699999999999</v>
      </c>
      <c r="R8" s="110">
        <v>10.496</v>
      </c>
      <c r="S8" s="110">
        <v>-134.15099999999998</v>
      </c>
      <c r="T8" s="125">
        <v>44189230</v>
      </c>
      <c r="U8" s="111">
        <v>32313996</v>
      </c>
      <c r="V8" s="115">
        <v>0</v>
      </c>
      <c r="W8" s="138">
        <v>36.625912377788751</v>
      </c>
      <c r="X8" s="90">
        <v>51</v>
      </c>
      <c r="Y8" s="10">
        <v>26</v>
      </c>
      <c r="Z8" s="103">
        <v>38.5</v>
      </c>
    </row>
    <row r="9" spans="1:26" s="108" customFormat="1" ht="12" hidden="1" customHeight="1" x14ac:dyDescent="0.2">
      <c r="A9" s="84" t="s">
        <v>72</v>
      </c>
      <c r="B9" s="40">
        <v>36835</v>
      </c>
      <c r="C9" s="110">
        <v>3966.99</v>
      </c>
      <c r="D9" s="110">
        <v>3098.9670000000001</v>
      </c>
      <c r="E9" s="111">
        <v>7065.9570000000003</v>
      </c>
      <c r="F9" s="114">
        <v>1105.6690000000015</v>
      </c>
      <c r="G9" s="106"/>
      <c r="H9" s="106"/>
      <c r="I9" s="110">
        <v>552.28499999999997</v>
      </c>
      <c r="J9" s="110">
        <v>498.79300000000001</v>
      </c>
      <c r="K9" s="110">
        <v>2602.3530000000001</v>
      </c>
      <c r="L9" s="110">
        <v>801.82600000000002</v>
      </c>
      <c r="M9" s="110">
        <v>1037.0419999999999</v>
      </c>
      <c r="N9" s="110">
        <v>806.54399999999998</v>
      </c>
      <c r="O9" s="110">
        <v>1</v>
      </c>
      <c r="P9" s="111">
        <v>7405.5120000000006</v>
      </c>
      <c r="Q9" s="114">
        <v>-164.517</v>
      </c>
      <c r="R9" s="110">
        <v>-175.03800000000001</v>
      </c>
      <c r="S9" s="110">
        <v>-339.55500000000001</v>
      </c>
      <c r="T9" s="125">
        <v>44024713</v>
      </c>
      <c r="U9" s="111">
        <v>32138958</v>
      </c>
      <c r="V9" s="115">
        <v>0</v>
      </c>
      <c r="W9" s="138">
        <v>42.291161010689656</v>
      </c>
      <c r="X9" s="90">
        <v>44</v>
      </c>
      <c r="Y9" s="10">
        <v>33</v>
      </c>
      <c r="Z9" s="103">
        <v>38.5</v>
      </c>
    </row>
    <row r="10" spans="1:26" s="108" customFormat="1" ht="12" hidden="1" customHeight="1" x14ac:dyDescent="0.2">
      <c r="A10" s="84" t="s">
        <v>73</v>
      </c>
      <c r="B10" s="40">
        <v>36836</v>
      </c>
      <c r="C10" s="110">
        <v>3946.4780000000001</v>
      </c>
      <c r="D10" s="110">
        <v>3090</v>
      </c>
      <c r="E10" s="111">
        <v>7036.4780000000001</v>
      </c>
      <c r="F10" s="114">
        <v>1388.2159999999997</v>
      </c>
      <c r="G10" s="106"/>
      <c r="H10" s="106"/>
      <c r="I10" s="110">
        <v>632.16099999999994</v>
      </c>
      <c r="J10" s="110">
        <v>495.12</v>
      </c>
      <c r="K10" s="110">
        <v>2569</v>
      </c>
      <c r="L10" s="110">
        <v>786.88800000000003</v>
      </c>
      <c r="M10" s="110">
        <v>982.58500000000004</v>
      </c>
      <c r="N10" s="110">
        <v>806.596</v>
      </c>
      <c r="O10" s="110">
        <v>1</v>
      </c>
      <c r="P10" s="111">
        <v>7661.5659999999998</v>
      </c>
      <c r="Q10" s="114">
        <v>-240.751</v>
      </c>
      <c r="R10" s="110">
        <v>-384.33699999999999</v>
      </c>
      <c r="S10" s="110">
        <v>-625.08799999999997</v>
      </c>
      <c r="T10" s="125">
        <v>43783962</v>
      </c>
      <c r="U10" s="111">
        <v>31754621</v>
      </c>
      <c r="V10" s="115">
        <v>0</v>
      </c>
      <c r="W10" s="138">
        <v>30.922293136826621</v>
      </c>
      <c r="X10" s="90">
        <v>39</v>
      </c>
      <c r="Y10" s="10">
        <v>27</v>
      </c>
      <c r="Z10" s="103">
        <v>33</v>
      </c>
    </row>
    <row r="11" spans="1:26" s="108" customFormat="1" ht="12" hidden="1" customHeight="1" x14ac:dyDescent="0.2">
      <c r="A11" s="84" t="s">
        <v>74</v>
      </c>
      <c r="B11" s="40">
        <v>36837</v>
      </c>
      <c r="C11" s="110">
        <v>3900</v>
      </c>
      <c r="D11" s="110">
        <v>3000</v>
      </c>
      <c r="E11" s="111">
        <v>6900</v>
      </c>
      <c r="F11" s="114">
        <v>1347</v>
      </c>
      <c r="G11" s="106"/>
      <c r="H11" s="106"/>
      <c r="I11" s="110">
        <v>652.10799999999995</v>
      </c>
      <c r="J11" s="110">
        <v>493.32900000000001</v>
      </c>
      <c r="K11" s="110">
        <v>2569.0830000000001</v>
      </c>
      <c r="L11" s="110">
        <v>828.78300000000002</v>
      </c>
      <c r="M11" s="110">
        <v>900</v>
      </c>
      <c r="N11" s="110">
        <v>719.04899999999998</v>
      </c>
      <c r="O11" s="110">
        <v>1</v>
      </c>
      <c r="P11" s="111">
        <v>7510.3520000000008</v>
      </c>
      <c r="Q11" s="114">
        <v>-360.733</v>
      </c>
      <c r="R11" s="110">
        <v>-249.41399999999999</v>
      </c>
      <c r="S11" s="110">
        <v>-610.14699999999993</v>
      </c>
      <c r="T11" s="125">
        <v>43423229</v>
      </c>
      <c r="U11" s="111">
        <v>31505207</v>
      </c>
      <c r="V11" s="11">
        <v>-0.20500000000083674</v>
      </c>
      <c r="W11" s="138">
        <v>24.813771589308349</v>
      </c>
      <c r="X11" s="90">
        <v>38</v>
      </c>
      <c r="Y11" s="10">
        <v>22</v>
      </c>
      <c r="Z11" s="103">
        <v>30</v>
      </c>
    </row>
    <row r="12" spans="1:26" s="108" customFormat="1" ht="12" hidden="1" customHeight="1" x14ac:dyDescent="0.2">
      <c r="A12" s="84" t="s">
        <v>68</v>
      </c>
      <c r="B12" s="40">
        <v>36838</v>
      </c>
      <c r="C12" s="110">
        <v>3860.7289999999998</v>
      </c>
      <c r="D12" s="110">
        <v>3002.1509999999998</v>
      </c>
      <c r="E12" s="111">
        <v>6862.88</v>
      </c>
      <c r="F12" s="114">
        <v>1131.9419999999991</v>
      </c>
      <c r="G12" s="106"/>
      <c r="H12" s="106"/>
      <c r="I12" s="110">
        <v>650.84699999999998</v>
      </c>
      <c r="J12" s="110">
        <v>490.78300000000002</v>
      </c>
      <c r="K12" s="110">
        <v>2534.4270000000001</v>
      </c>
      <c r="L12" s="110">
        <v>822.06700000000001</v>
      </c>
      <c r="M12" s="110">
        <v>897.17200000000003</v>
      </c>
      <c r="N12" s="110">
        <v>719.51300000000003</v>
      </c>
      <c r="O12" s="110">
        <v>68</v>
      </c>
      <c r="P12" s="111">
        <v>7314.7509999999993</v>
      </c>
      <c r="Q12" s="114">
        <v>-346.67700000000002</v>
      </c>
      <c r="R12" s="110">
        <v>-105.194</v>
      </c>
      <c r="S12" s="110">
        <v>-451.87100000000004</v>
      </c>
      <c r="T12" s="125">
        <v>43076552</v>
      </c>
      <c r="U12" s="111">
        <v>31400013</v>
      </c>
      <c r="V12" s="115">
        <v>0</v>
      </c>
      <c r="W12" s="138">
        <v>28.122349236654092</v>
      </c>
      <c r="X12" s="90">
        <v>40</v>
      </c>
      <c r="Y12" s="10">
        <v>24</v>
      </c>
      <c r="Z12" s="103">
        <v>32</v>
      </c>
    </row>
    <row r="13" spans="1:26" s="108" customFormat="1" ht="12" hidden="1" customHeight="1" x14ac:dyDescent="0.2">
      <c r="A13" s="84" t="s">
        <v>69</v>
      </c>
      <c r="B13" s="40">
        <v>36839</v>
      </c>
      <c r="C13" s="110">
        <v>3804.0250000000001</v>
      </c>
      <c r="D13" s="110">
        <v>3098.3879999999999</v>
      </c>
      <c r="E13" s="111">
        <v>6902.4130000000005</v>
      </c>
      <c r="F13" s="114">
        <v>1163.0420000000011</v>
      </c>
      <c r="G13" s="106"/>
      <c r="H13" s="106"/>
      <c r="I13" s="110">
        <v>659.69500000000005</v>
      </c>
      <c r="J13" s="110">
        <v>463.75700000000001</v>
      </c>
      <c r="K13" s="110">
        <v>2458.3359999999998</v>
      </c>
      <c r="L13" s="110">
        <v>917.75</v>
      </c>
      <c r="M13" s="110">
        <v>916.125</v>
      </c>
      <c r="N13" s="110">
        <v>726.58900000000006</v>
      </c>
      <c r="O13" s="110">
        <v>8</v>
      </c>
      <c r="P13" s="111">
        <v>7313.2940000000008</v>
      </c>
      <c r="Q13" s="114">
        <v>-353.93200000000002</v>
      </c>
      <c r="R13" s="110">
        <v>-56.948999999999998</v>
      </c>
      <c r="S13" s="110">
        <v>-410.88100000000003</v>
      </c>
      <c r="T13" s="125">
        <v>42722620</v>
      </c>
      <c r="U13" s="111">
        <v>31343064</v>
      </c>
      <c r="V13" s="115">
        <v>0</v>
      </c>
      <c r="W13" s="138">
        <v>33.245679580941498</v>
      </c>
      <c r="X13" s="90">
        <v>32</v>
      </c>
      <c r="Y13" s="10">
        <v>30</v>
      </c>
      <c r="Z13" s="103">
        <v>31</v>
      </c>
    </row>
    <row r="14" spans="1:26" s="108" customFormat="1" ht="12" hidden="1" customHeight="1" x14ac:dyDescent="0.2">
      <c r="A14" s="84" t="s">
        <v>70</v>
      </c>
      <c r="B14" s="40">
        <v>36840</v>
      </c>
      <c r="C14" s="110">
        <v>3879.7660000000001</v>
      </c>
      <c r="D14" s="110">
        <v>3066.3989999999999</v>
      </c>
      <c r="E14" s="111">
        <v>6946.165</v>
      </c>
      <c r="F14" s="114">
        <v>1477.6909999999996</v>
      </c>
      <c r="G14" s="106"/>
      <c r="H14" s="106"/>
      <c r="I14" s="110">
        <v>678.60900000000004</v>
      </c>
      <c r="J14" s="110">
        <v>473.96199999999999</v>
      </c>
      <c r="K14" s="110">
        <v>2461.0340000000001</v>
      </c>
      <c r="L14" s="110">
        <v>913.43200000000002</v>
      </c>
      <c r="M14" s="110">
        <v>821.80399999999997</v>
      </c>
      <c r="N14" s="110">
        <v>726.29499999999996</v>
      </c>
      <c r="O14" s="110">
        <v>71</v>
      </c>
      <c r="P14" s="111">
        <v>7623.8270000000002</v>
      </c>
      <c r="Q14" s="114">
        <v>-359.52100000000002</v>
      </c>
      <c r="R14" s="110">
        <v>-318.14100000000002</v>
      </c>
      <c r="S14" s="110">
        <v>-677.66200000000003</v>
      </c>
      <c r="T14" s="125">
        <v>42363099</v>
      </c>
      <c r="U14" s="111">
        <v>31024923</v>
      </c>
      <c r="V14" s="115">
        <v>0</v>
      </c>
      <c r="W14" s="138">
        <v>29.235954525893696</v>
      </c>
      <c r="X14" s="90">
        <v>33</v>
      </c>
      <c r="Y14" s="10">
        <v>20</v>
      </c>
      <c r="Z14" s="103">
        <v>26.5</v>
      </c>
    </row>
    <row r="15" spans="1:26" s="108" customFormat="1" ht="12" hidden="1" customHeight="1" x14ac:dyDescent="0.2">
      <c r="A15" s="84" t="s">
        <v>71</v>
      </c>
      <c r="B15" s="40">
        <v>36841</v>
      </c>
      <c r="C15" s="110">
        <v>3821.623</v>
      </c>
      <c r="D15" s="110">
        <v>3140.3530000000001</v>
      </c>
      <c r="E15" s="111">
        <v>6961.9760000000006</v>
      </c>
      <c r="F15" s="114">
        <v>1532.9330000000007</v>
      </c>
      <c r="G15" s="106"/>
      <c r="H15" s="106"/>
      <c r="I15" s="110">
        <v>666.59299999999996</v>
      </c>
      <c r="J15" s="110">
        <v>495.08</v>
      </c>
      <c r="K15" s="110">
        <v>2604.92</v>
      </c>
      <c r="L15" s="110">
        <v>877.45600000000002</v>
      </c>
      <c r="M15" s="110">
        <v>697.64300000000003</v>
      </c>
      <c r="N15" s="110">
        <v>817.77599999999995</v>
      </c>
      <c r="O15" s="110">
        <v>18</v>
      </c>
      <c r="P15" s="111">
        <v>7710.4010000000007</v>
      </c>
      <c r="Q15" s="114">
        <v>-351.23899999999998</v>
      </c>
      <c r="R15" s="110">
        <v>-397.18599999999998</v>
      </c>
      <c r="S15" s="110">
        <v>-748.42499999999995</v>
      </c>
      <c r="T15" s="125">
        <v>42011860</v>
      </c>
      <c r="U15" s="111">
        <v>30627737</v>
      </c>
      <c r="V15" s="115">
        <v>0</v>
      </c>
      <c r="W15" s="138">
        <v>23.221655463362957</v>
      </c>
      <c r="X15" s="90">
        <v>31</v>
      </c>
      <c r="Y15" s="10">
        <v>15</v>
      </c>
      <c r="Z15" s="103">
        <v>23</v>
      </c>
    </row>
    <row r="16" spans="1:26" s="108" customFormat="1" ht="12" hidden="1" customHeight="1" x14ac:dyDescent="0.2">
      <c r="A16" s="84" t="s">
        <v>72</v>
      </c>
      <c r="B16" s="40">
        <v>36842</v>
      </c>
      <c r="C16" s="110">
        <v>3802.181</v>
      </c>
      <c r="D16" s="110">
        <v>3152.558</v>
      </c>
      <c r="E16" s="111">
        <v>6954.7389999999996</v>
      </c>
      <c r="F16" s="114">
        <v>1894.5230000000001</v>
      </c>
      <c r="G16" s="106"/>
      <c r="H16" s="106"/>
      <c r="I16" s="110">
        <v>698.99099999999999</v>
      </c>
      <c r="J16" s="110">
        <v>495.803</v>
      </c>
      <c r="K16" s="110">
        <v>2615.2730000000001</v>
      </c>
      <c r="L16" s="110">
        <v>888.53499999999997</v>
      </c>
      <c r="M16" s="110">
        <v>590.66800000000001</v>
      </c>
      <c r="N16" s="110">
        <v>810.673</v>
      </c>
      <c r="O16" s="110">
        <v>22</v>
      </c>
      <c r="P16" s="111">
        <v>8016.4659999999994</v>
      </c>
      <c r="Q16" s="114">
        <v>-492.91300000000001</v>
      </c>
      <c r="R16" s="110">
        <v>-568.81399999999996</v>
      </c>
      <c r="S16" s="110">
        <v>-1061.7269999999999</v>
      </c>
      <c r="T16" s="125">
        <v>41518947</v>
      </c>
      <c r="U16" s="111">
        <v>30058923</v>
      </c>
      <c r="V16" s="115">
        <v>0</v>
      </c>
      <c r="W16" s="138">
        <v>12.377831175555263</v>
      </c>
      <c r="X16" s="90">
        <v>29</v>
      </c>
      <c r="Y16" s="10">
        <v>19</v>
      </c>
      <c r="Z16" s="103">
        <v>24</v>
      </c>
    </row>
    <row r="17" spans="1:26" s="108" customFormat="1" ht="12" hidden="1" customHeight="1" x14ac:dyDescent="0.2">
      <c r="A17" s="84" t="s">
        <v>73</v>
      </c>
      <c r="B17" s="40">
        <v>36843</v>
      </c>
      <c r="C17" s="110">
        <v>3836.0390000000002</v>
      </c>
      <c r="D17" s="110">
        <v>3100</v>
      </c>
      <c r="E17" s="111">
        <v>6936.0390000000007</v>
      </c>
      <c r="F17" s="114">
        <v>1756.4480000000008</v>
      </c>
      <c r="G17" s="106"/>
      <c r="H17" s="106"/>
      <c r="I17" s="110">
        <v>692.60900000000004</v>
      </c>
      <c r="J17" s="110">
        <v>488.48</v>
      </c>
      <c r="K17" s="110">
        <v>2579</v>
      </c>
      <c r="L17" s="110">
        <v>864.67399999999998</v>
      </c>
      <c r="M17" s="110">
        <v>751.65</v>
      </c>
      <c r="N17" s="110">
        <v>818.60500000000002</v>
      </c>
      <c r="O17" s="110">
        <v>22</v>
      </c>
      <c r="P17" s="111">
        <v>7973.4660000000003</v>
      </c>
      <c r="Q17" s="114">
        <v>-512.52300000000002</v>
      </c>
      <c r="R17" s="110">
        <v>-524.904</v>
      </c>
      <c r="S17" s="110">
        <v>-1037.4270000000001</v>
      </c>
      <c r="T17" s="125">
        <v>41006424</v>
      </c>
      <c r="U17" s="111">
        <v>29534019</v>
      </c>
      <c r="V17" s="115">
        <v>0</v>
      </c>
      <c r="W17" s="138">
        <v>15.943192589336013</v>
      </c>
      <c r="X17" s="90">
        <v>34</v>
      </c>
      <c r="Y17" s="10">
        <v>16</v>
      </c>
      <c r="Z17" s="103">
        <v>25</v>
      </c>
    </row>
    <row r="18" spans="1:26" s="108" customFormat="1" ht="12" hidden="1" customHeight="1" x14ac:dyDescent="0.2">
      <c r="A18" s="84" t="s">
        <v>74</v>
      </c>
      <c r="B18" s="40">
        <v>36844</v>
      </c>
      <c r="C18" s="110">
        <v>3790.643</v>
      </c>
      <c r="D18" s="110">
        <v>3055.306</v>
      </c>
      <c r="E18" s="111">
        <v>6845.9490000000005</v>
      </c>
      <c r="F18" s="114">
        <v>1640.8540000000005</v>
      </c>
      <c r="G18" s="106"/>
      <c r="H18" s="106"/>
      <c r="I18" s="110">
        <v>664.17499999999995</v>
      </c>
      <c r="J18" s="110">
        <v>467.40600000000001</v>
      </c>
      <c r="K18" s="110">
        <v>2592.16</v>
      </c>
      <c r="L18" s="110">
        <v>774.58399999999995</v>
      </c>
      <c r="M18" s="110">
        <v>767.79600000000005</v>
      </c>
      <c r="N18" s="110">
        <v>843.07100000000003</v>
      </c>
      <c r="O18" s="110">
        <v>24</v>
      </c>
      <c r="P18" s="111">
        <v>7774.0460000000003</v>
      </c>
      <c r="Q18" s="114">
        <v>-499.392</v>
      </c>
      <c r="R18" s="110">
        <v>-428.70499999999998</v>
      </c>
      <c r="S18" s="110">
        <v>-928.09699999999998</v>
      </c>
      <c r="T18" s="125">
        <v>40507032</v>
      </c>
      <c r="U18" s="111">
        <v>29105314</v>
      </c>
      <c r="V18" s="115">
        <v>0</v>
      </c>
      <c r="W18" s="138">
        <v>21.892323320998191</v>
      </c>
      <c r="X18" s="90">
        <v>40</v>
      </c>
      <c r="Y18" s="10">
        <v>24</v>
      </c>
      <c r="Z18" s="103">
        <v>32</v>
      </c>
    </row>
    <row r="19" spans="1:26" s="108" customFormat="1" ht="12" hidden="1" customHeight="1" x14ac:dyDescent="0.2">
      <c r="A19" s="84" t="s">
        <v>68</v>
      </c>
      <c r="B19" s="40">
        <v>36845</v>
      </c>
      <c r="C19" s="110">
        <v>3884.395</v>
      </c>
      <c r="D19" s="110">
        <v>3035</v>
      </c>
      <c r="E19" s="111">
        <v>6919.3950000000004</v>
      </c>
      <c r="F19" s="114">
        <v>1766.741</v>
      </c>
      <c r="G19" s="106"/>
      <c r="H19" s="106"/>
      <c r="I19" s="110">
        <v>667.27200000000005</v>
      </c>
      <c r="J19" s="110">
        <v>464.71800000000002</v>
      </c>
      <c r="K19" s="110">
        <v>2601</v>
      </c>
      <c r="L19" s="110">
        <v>638.66600000000005</v>
      </c>
      <c r="M19" s="110">
        <v>533.84500000000003</v>
      </c>
      <c r="N19" s="110">
        <v>824.21500000000003</v>
      </c>
      <c r="O19" s="110">
        <v>43</v>
      </c>
      <c r="P19" s="111">
        <v>7539.4570000000003</v>
      </c>
      <c r="Q19" s="114">
        <v>-341.21499999999997</v>
      </c>
      <c r="R19" s="110">
        <v>-278.84699999999998</v>
      </c>
      <c r="S19" s="110">
        <v>-620.0619999999999</v>
      </c>
      <c r="T19" s="125">
        <v>40165817</v>
      </c>
      <c r="U19" s="111">
        <v>28826467</v>
      </c>
      <c r="V19" s="115">
        <v>0</v>
      </c>
      <c r="W19" s="138">
        <v>24.27411775291014</v>
      </c>
      <c r="X19" s="90">
        <v>33</v>
      </c>
      <c r="Y19" s="10">
        <v>23</v>
      </c>
      <c r="Z19" s="103">
        <v>28</v>
      </c>
    </row>
    <row r="20" spans="1:26" s="108" customFormat="1" ht="12" hidden="1" customHeight="1" x14ac:dyDescent="0.2">
      <c r="A20" s="84" t="s">
        <v>69</v>
      </c>
      <c r="B20" s="40">
        <v>36846</v>
      </c>
      <c r="C20" s="110">
        <v>3931.703</v>
      </c>
      <c r="D20" s="110">
        <v>3023.241</v>
      </c>
      <c r="E20" s="111">
        <v>6954.9439999999995</v>
      </c>
      <c r="F20" s="114">
        <v>1634.4159999999993</v>
      </c>
      <c r="G20" s="106"/>
      <c r="H20" s="106"/>
      <c r="I20" s="110">
        <v>740.05200000000002</v>
      </c>
      <c r="J20" s="110">
        <v>472.02300000000002</v>
      </c>
      <c r="K20" s="110">
        <v>2674.375</v>
      </c>
      <c r="L20" s="110">
        <v>693.33100000000002</v>
      </c>
      <c r="M20" s="110">
        <v>820.84900000000005</v>
      </c>
      <c r="N20" s="110">
        <v>810.47400000000005</v>
      </c>
      <c r="O20" s="110">
        <v>46</v>
      </c>
      <c r="P20" s="111">
        <v>7891.52</v>
      </c>
      <c r="Q20" s="114">
        <v>-498.11</v>
      </c>
      <c r="R20" s="110">
        <v>-438.46600000000001</v>
      </c>
      <c r="S20" s="110">
        <v>-936.57600000000002</v>
      </c>
      <c r="T20" s="125">
        <v>39667707</v>
      </c>
      <c r="U20" s="111">
        <v>28388001</v>
      </c>
      <c r="V20" s="115">
        <v>0</v>
      </c>
      <c r="W20" s="138">
        <v>24.590449289173577</v>
      </c>
      <c r="X20" s="90">
        <v>29</v>
      </c>
      <c r="Y20" s="10">
        <v>19</v>
      </c>
      <c r="Z20" s="103">
        <v>24</v>
      </c>
    </row>
    <row r="21" spans="1:26" s="108" customFormat="1" ht="12" hidden="1" customHeight="1" x14ac:dyDescent="0.2">
      <c r="A21" s="84" t="s">
        <v>70</v>
      </c>
      <c r="B21" s="40">
        <v>36847</v>
      </c>
      <c r="C21" s="110">
        <v>3737.085</v>
      </c>
      <c r="D21" s="110">
        <v>3063.2220000000002</v>
      </c>
      <c r="E21" s="111">
        <v>6800.3070000000007</v>
      </c>
      <c r="F21" s="114">
        <v>1693.84</v>
      </c>
      <c r="G21" s="106"/>
      <c r="H21" s="106"/>
      <c r="I21" s="110">
        <v>705.04399999999998</v>
      </c>
      <c r="J21" s="110">
        <v>484.20299999999997</v>
      </c>
      <c r="K21" s="110">
        <v>2572.3789999999999</v>
      </c>
      <c r="L21" s="110">
        <v>833.27499999999998</v>
      </c>
      <c r="M21" s="110">
        <v>604.86800000000005</v>
      </c>
      <c r="N21" s="110">
        <v>828.21</v>
      </c>
      <c r="O21" s="110">
        <v>7</v>
      </c>
      <c r="P21" s="111">
        <v>7728.8190000000004</v>
      </c>
      <c r="Q21" s="114">
        <v>-512.53399999999999</v>
      </c>
      <c r="R21" s="110">
        <v>-415.97800000000001</v>
      </c>
      <c r="S21" s="110">
        <v>-928.51199999999994</v>
      </c>
      <c r="T21" s="125">
        <v>39155173</v>
      </c>
      <c r="U21" s="111">
        <v>27972023</v>
      </c>
      <c r="V21" s="115">
        <v>0</v>
      </c>
      <c r="W21" s="138">
        <v>21.75509123952255</v>
      </c>
      <c r="X21" s="90">
        <v>29</v>
      </c>
      <c r="Y21" s="10">
        <v>16</v>
      </c>
      <c r="Z21" s="103">
        <v>22.5</v>
      </c>
    </row>
    <row r="22" spans="1:26" s="108" customFormat="1" ht="12" hidden="1" customHeight="1" x14ac:dyDescent="0.2">
      <c r="A22" s="84" t="s">
        <v>71</v>
      </c>
      <c r="B22" s="40">
        <v>36848</v>
      </c>
      <c r="C22" s="110">
        <v>3899.2739999999999</v>
      </c>
      <c r="D22" s="110">
        <v>3032.7719999999999</v>
      </c>
      <c r="E22" s="111">
        <v>6932.0460000000003</v>
      </c>
      <c r="F22" s="114">
        <v>1361.1059999999998</v>
      </c>
      <c r="G22" s="106"/>
      <c r="H22" s="106"/>
      <c r="I22" s="110">
        <v>617.68499999999995</v>
      </c>
      <c r="J22" s="110">
        <v>481.4</v>
      </c>
      <c r="K22" s="110">
        <v>2565.37</v>
      </c>
      <c r="L22" s="110">
        <v>845.94</v>
      </c>
      <c r="M22" s="110">
        <v>820.21699999999998</v>
      </c>
      <c r="N22" s="110">
        <v>843.54200000000003</v>
      </c>
      <c r="O22" s="110">
        <v>-10</v>
      </c>
      <c r="P22" s="111">
        <v>7525.26</v>
      </c>
      <c r="Q22" s="114">
        <v>-465.25700000000001</v>
      </c>
      <c r="R22" s="110">
        <v>-127.95699999999999</v>
      </c>
      <c r="S22" s="110">
        <v>-593.21399999999994</v>
      </c>
      <c r="T22" s="125">
        <v>38689916</v>
      </c>
      <c r="U22" s="111">
        <v>27844066</v>
      </c>
      <c r="V22" s="115">
        <v>0</v>
      </c>
      <c r="W22" s="138">
        <v>20.721628494527536</v>
      </c>
      <c r="X22" s="90">
        <v>34</v>
      </c>
      <c r="Y22" s="10">
        <v>17</v>
      </c>
      <c r="Z22" s="103">
        <v>25.5</v>
      </c>
    </row>
    <row r="23" spans="1:26" s="108" customFormat="1" ht="12" hidden="1" customHeight="1" x14ac:dyDescent="0.2">
      <c r="A23" s="84" t="s">
        <v>72</v>
      </c>
      <c r="B23" s="40">
        <v>36849</v>
      </c>
      <c r="C23" s="110">
        <v>3777.67</v>
      </c>
      <c r="D23" s="110">
        <v>3051.9070000000002</v>
      </c>
      <c r="E23" s="111">
        <v>6829.5770000000002</v>
      </c>
      <c r="F23" s="114">
        <v>1249.1209999999996</v>
      </c>
      <c r="G23" s="106"/>
      <c r="H23" s="106"/>
      <c r="I23" s="110">
        <v>593.40099999999995</v>
      </c>
      <c r="J23" s="110">
        <v>499.30700000000002</v>
      </c>
      <c r="K23" s="110">
        <v>2531.2049999999999</v>
      </c>
      <c r="L23" s="110">
        <v>854.23800000000006</v>
      </c>
      <c r="M23" s="110">
        <v>827.24699999999996</v>
      </c>
      <c r="N23" s="110">
        <v>832.14</v>
      </c>
      <c r="O23" s="110">
        <v>-10</v>
      </c>
      <c r="P23" s="111">
        <v>7376.6589999999997</v>
      </c>
      <c r="Q23" s="114">
        <v>-438.17500000000001</v>
      </c>
      <c r="R23" s="110">
        <v>-108.907</v>
      </c>
      <c r="S23" s="110">
        <v>-547.08199999999999</v>
      </c>
      <c r="T23" s="125">
        <v>38251741</v>
      </c>
      <c r="U23" s="111">
        <v>27735159</v>
      </c>
      <c r="V23" s="115">
        <v>0</v>
      </c>
      <c r="W23" s="138">
        <v>29.263479477297473</v>
      </c>
      <c r="X23" s="90">
        <v>35</v>
      </c>
      <c r="Y23" s="10">
        <v>19</v>
      </c>
      <c r="Z23" s="103">
        <v>27</v>
      </c>
    </row>
    <row r="24" spans="1:26" s="108" customFormat="1" ht="12" hidden="1" customHeight="1" x14ac:dyDescent="0.2">
      <c r="A24" s="84" t="s">
        <v>73</v>
      </c>
      <c r="B24" s="40">
        <v>36850</v>
      </c>
      <c r="C24" s="110">
        <v>3949.643</v>
      </c>
      <c r="D24" s="110">
        <v>3055.7260000000001</v>
      </c>
      <c r="E24" s="111">
        <v>7005.3690000000006</v>
      </c>
      <c r="F24" s="114">
        <v>1584.9610000000009</v>
      </c>
      <c r="G24" s="106"/>
      <c r="H24" s="106"/>
      <c r="I24" s="110">
        <v>680.726</v>
      </c>
      <c r="J24" s="110">
        <v>499.58699999999999</v>
      </c>
      <c r="K24" s="110">
        <v>2576.7809999999999</v>
      </c>
      <c r="L24" s="110">
        <v>854.99599999999998</v>
      </c>
      <c r="M24" s="110">
        <v>562.90899999999999</v>
      </c>
      <c r="N24" s="110">
        <v>829.01300000000003</v>
      </c>
      <c r="O24" s="110">
        <v>-10</v>
      </c>
      <c r="P24" s="111">
        <v>7578.9730000000009</v>
      </c>
      <c r="Q24" s="114">
        <v>-502.68700000000001</v>
      </c>
      <c r="R24" s="110">
        <v>-70.917000000000002</v>
      </c>
      <c r="S24" s="110">
        <v>-573.60400000000004</v>
      </c>
      <c r="T24" s="125">
        <v>37749054</v>
      </c>
      <c r="U24" s="111">
        <v>27664242</v>
      </c>
      <c r="V24" s="115">
        <v>0</v>
      </c>
      <c r="W24" s="138">
        <v>29.878107024893403</v>
      </c>
      <c r="X24" s="90">
        <v>35</v>
      </c>
      <c r="Y24" s="10">
        <v>18</v>
      </c>
      <c r="Z24" s="103">
        <v>26.5</v>
      </c>
    </row>
    <row r="25" spans="1:26" s="108" customFormat="1" ht="12" hidden="1" customHeight="1" x14ac:dyDescent="0.2">
      <c r="A25" s="84" t="s">
        <v>74</v>
      </c>
      <c r="B25" s="40">
        <v>36851</v>
      </c>
      <c r="C25" s="110">
        <v>3802.9949999999999</v>
      </c>
      <c r="D25" s="110">
        <v>3053.8319999999999</v>
      </c>
      <c r="E25" s="111">
        <v>6856.8269999999993</v>
      </c>
      <c r="F25" s="114">
        <v>977.21899999999937</v>
      </c>
      <c r="G25" s="106"/>
      <c r="H25" s="106"/>
      <c r="I25" s="110">
        <v>673.4</v>
      </c>
      <c r="J25" s="110">
        <v>469.53899999999999</v>
      </c>
      <c r="K25" s="110">
        <v>2567.9749999999999</v>
      </c>
      <c r="L25" s="110">
        <v>838.53599999999994</v>
      </c>
      <c r="M25" s="110">
        <v>819.75699999999995</v>
      </c>
      <c r="N25" s="110">
        <v>828.346</v>
      </c>
      <c r="O25" s="110">
        <v>29</v>
      </c>
      <c r="P25" s="111">
        <v>7203.771999999999</v>
      </c>
      <c r="Q25" s="114">
        <v>-432.089</v>
      </c>
      <c r="R25" s="110">
        <v>85.144000000000005</v>
      </c>
      <c r="S25" s="110">
        <v>-346.94499999999999</v>
      </c>
      <c r="T25" s="125">
        <v>37316965</v>
      </c>
      <c r="U25" s="111">
        <v>27749386</v>
      </c>
      <c r="V25" s="115">
        <v>0</v>
      </c>
      <c r="W25" s="138">
        <v>33.517951828545172</v>
      </c>
      <c r="X25" s="90">
        <v>35</v>
      </c>
      <c r="Y25" s="10">
        <v>21</v>
      </c>
      <c r="Z25" s="103">
        <v>28</v>
      </c>
    </row>
    <row r="26" spans="1:26" s="108" customFormat="1" ht="12" hidden="1" customHeight="1" x14ac:dyDescent="0.2">
      <c r="A26" s="84" t="s">
        <v>68</v>
      </c>
      <c r="B26" s="40">
        <v>36852</v>
      </c>
      <c r="C26" s="110">
        <v>3823.8409999999999</v>
      </c>
      <c r="D26" s="110">
        <v>3073.9839999999999</v>
      </c>
      <c r="E26" s="111">
        <v>6897.8249999999998</v>
      </c>
      <c r="F26" s="114">
        <v>1017.1</v>
      </c>
      <c r="G26" s="106"/>
      <c r="H26" s="106"/>
      <c r="I26" s="110">
        <v>649.35</v>
      </c>
      <c r="J26" s="110">
        <v>472.97899999999998</v>
      </c>
      <c r="K26" s="110">
        <v>2585.9059999999999</v>
      </c>
      <c r="L26" s="110">
        <v>829.33399999999995</v>
      </c>
      <c r="M26" s="110">
        <v>818.64800000000002</v>
      </c>
      <c r="N26" s="110">
        <v>835.16800000000001</v>
      </c>
      <c r="O26" s="110">
        <v>23</v>
      </c>
      <c r="P26" s="111">
        <v>7231.4849999999997</v>
      </c>
      <c r="Q26" s="114">
        <v>-445.6</v>
      </c>
      <c r="R26" s="110">
        <v>111.94</v>
      </c>
      <c r="S26" s="110">
        <v>-333.66</v>
      </c>
      <c r="T26" s="125">
        <v>36871365</v>
      </c>
      <c r="U26" s="111">
        <v>27861326</v>
      </c>
      <c r="V26" s="115">
        <v>0</v>
      </c>
      <c r="W26" s="138">
        <v>39.29559529170632</v>
      </c>
      <c r="X26" s="90">
        <v>36</v>
      </c>
      <c r="Y26" s="10">
        <v>21</v>
      </c>
      <c r="Z26" s="103">
        <v>28.5</v>
      </c>
    </row>
    <row r="27" spans="1:26" s="108" customFormat="1" ht="12" hidden="1" customHeight="1" x14ac:dyDescent="0.2">
      <c r="A27" s="84" t="s">
        <v>69</v>
      </c>
      <c r="B27" s="40">
        <v>36853</v>
      </c>
      <c r="C27" s="110">
        <v>3842.1120000000001</v>
      </c>
      <c r="D27" s="110">
        <v>3094</v>
      </c>
      <c r="E27" s="111">
        <v>6936.1120000000001</v>
      </c>
      <c r="F27" s="114">
        <v>889.27</v>
      </c>
      <c r="G27" s="106"/>
      <c r="H27" s="106"/>
      <c r="I27" s="110">
        <v>562.351</v>
      </c>
      <c r="J27" s="110">
        <v>471.99099999999999</v>
      </c>
      <c r="K27" s="110">
        <v>2566.0909999999999</v>
      </c>
      <c r="L27" s="110">
        <v>850</v>
      </c>
      <c r="M27" s="110">
        <v>893.02</v>
      </c>
      <c r="N27" s="110">
        <v>825.28599999999994</v>
      </c>
      <c r="O27" s="110">
        <v>16</v>
      </c>
      <c r="P27" s="111">
        <v>7074.009</v>
      </c>
      <c r="Q27" s="114">
        <v>-239.56100000000001</v>
      </c>
      <c r="R27" s="110">
        <v>101.664</v>
      </c>
      <c r="S27" s="110">
        <v>-137.89699999999999</v>
      </c>
      <c r="T27" s="125">
        <v>36631804</v>
      </c>
      <c r="U27" s="111">
        <v>27962990</v>
      </c>
      <c r="V27" s="115">
        <v>0</v>
      </c>
      <c r="W27" s="138">
        <v>37.514960728958329</v>
      </c>
      <c r="X27" s="90">
        <v>40</v>
      </c>
      <c r="Y27" s="10">
        <v>23</v>
      </c>
      <c r="Z27" s="103">
        <v>31.5</v>
      </c>
    </row>
    <row r="28" spans="1:26" s="108" customFormat="1" ht="12" hidden="1" customHeight="1" x14ac:dyDescent="0.2">
      <c r="A28" s="84" t="s">
        <v>70</v>
      </c>
      <c r="B28" s="40">
        <v>36854</v>
      </c>
      <c r="C28" s="110">
        <v>3875.6480000000001</v>
      </c>
      <c r="D28" s="110">
        <v>3104.107</v>
      </c>
      <c r="E28" s="111">
        <v>6979.7550000000001</v>
      </c>
      <c r="F28" s="114">
        <v>938.06700000000046</v>
      </c>
      <c r="G28" s="106"/>
      <c r="H28" s="106"/>
      <c r="I28" s="110">
        <v>667.54499999999996</v>
      </c>
      <c r="J28" s="110">
        <v>464.71899999999999</v>
      </c>
      <c r="K28" s="110">
        <v>2585.4830000000002</v>
      </c>
      <c r="L28" s="110">
        <v>872.38599999999997</v>
      </c>
      <c r="M28" s="110">
        <v>858.01700000000005</v>
      </c>
      <c r="N28" s="110">
        <v>821.96</v>
      </c>
      <c r="O28" s="110">
        <v>18</v>
      </c>
      <c r="P28" s="111">
        <v>7226.1769999999997</v>
      </c>
      <c r="Q28" s="114">
        <v>-349.31700000000001</v>
      </c>
      <c r="R28" s="110">
        <v>102.895</v>
      </c>
      <c r="S28" s="110">
        <v>-246.42200000000003</v>
      </c>
      <c r="T28" s="125">
        <v>36282487</v>
      </c>
      <c r="U28" s="111">
        <v>28065885</v>
      </c>
      <c r="V28" s="115">
        <v>4.5474735088646412E-13</v>
      </c>
      <c r="W28" s="138">
        <v>34.140126697728874</v>
      </c>
      <c r="X28" s="90">
        <v>36</v>
      </c>
      <c r="Y28" s="10">
        <v>24</v>
      </c>
      <c r="Z28" s="103">
        <v>30</v>
      </c>
    </row>
    <row r="29" spans="1:26" s="108" customFormat="1" ht="12" hidden="1" customHeight="1" x14ac:dyDescent="0.2">
      <c r="A29" s="84" t="s">
        <v>71</v>
      </c>
      <c r="B29" s="40">
        <v>36855</v>
      </c>
      <c r="C29" s="110">
        <v>3820.962</v>
      </c>
      <c r="D29" s="110">
        <v>3129.97</v>
      </c>
      <c r="E29" s="111">
        <v>6950.9319999999998</v>
      </c>
      <c r="F29" s="114">
        <v>929.60600000000011</v>
      </c>
      <c r="G29" s="106"/>
      <c r="H29" s="106"/>
      <c r="I29" s="110">
        <v>616.20799999999997</v>
      </c>
      <c r="J29" s="110">
        <v>473.45</v>
      </c>
      <c r="K29" s="110">
        <v>2573.5729999999999</v>
      </c>
      <c r="L29" s="110">
        <v>867.245</v>
      </c>
      <c r="M29" s="110">
        <v>789.01400000000001</v>
      </c>
      <c r="N29" s="110">
        <v>831.04399999999998</v>
      </c>
      <c r="O29" s="110">
        <v>18</v>
      </c>
      <c r="P29" s="111">
        <v>7098.14</v>
      </c>
      <c r="Q29" s="114">
        <v>-242.30699999999999</v>
      </c>
      <c r="R29" s="110">
        <v>95.099000000000004</v>
      </c>
      <c r="S29" s="110">
        <v>-147.20799999999997</v>
      </c>
      <c r="T29" s="125">
        <v>36040180</v>
      </c>
      <c r="U29" s="111">
        <v>28160984</v>
      </c>
      <c r="V29" s="115">
        <v>3.4106051316484809E-13</v>
      </c>
      <c r="W29" s="138">
        <v>37.34938347149825</v>
      </c>
      <c r="X29" s="90">
        <v>38</v>
      </c>
      <c r="Y29" s="10">
        <v>22</v>
      </c>
      <c r="Z29" s="103">
        <v>30</v>
      </c>
    </row>
    <row r="30" spans="1:26" s="108" customFormat="1" ht="12" hidden="1" customHeight="1" x14ac:dyDescent="0.2">
      <c r="A30" s="84" t="s">
        <v>72</v>
      </c>
      <c r="B30" s="40">
        <v>36856</v>
      </c>
      <c r="C30" s="110">
        <v>3792.442</v>
      </c>
      <c r="D30" s="110">
        <v>3142.7170000000001</v>
      </c>
      <c r="E30" s="111">
        <v>6935.1589999999997</v>
      </c>
      <c r="F30" s="114">
        <v>957.08500000000004</v>
      </c>
      <c r="G30" s="106"/>
      <c r="H30" s="106"/>
      <c r="I30" s="110">
        <v>558.71299999999997</v>
      </c>
      <c r="J30" s="110">
        <v>464.02</v>
      </c>
      <c r="K30" s="110">
        <v>2596.049</v>
      </c>
      <c r="L30" s="110">
        <v>878.72699999999998</v>
      </c>
      <c r="M30" s="110">
        <v>862.24099999999999</v>
      </c>
      <c r="N30" s="110">
        <v>842.57500000000005</v>
      </c>
      <c r="O30" s="110">
        <v>18</v>
      </c>
      <c r="P30" s="111">
        <v>7177.41</v>
      </c>
      <c r="Q30" s="114">
        <v>-209.096</v>
      </c>
      <c r="R30" s="110">
        <v>-33.155000000000001</v>
      </c>
      <c r="S30" s="110">
        <v>-242.251</v>
      </c>
      <c r="T30" s="125">
        <v>35831084</v>
      </c>
      <c r="U30" s="111">
        <v>28127829</v>
      </c>
      <c r="V30" s="115">
        <v>0</v>
      </c>
      <c r="W30" s="138">
        <v>33.635128861047967</v>
      </c>
      <c r="X30" s="90">
        <v>43</v>
      </c>
      <c r="Y30" s="10">
        <v>29</v>
      </c>
      <c r="Z30" s="103">
        <v>36</v>
      </c>
    </row>
    <row r="31" spans="1:26" s="108" customFormat="1" ht="12" hidden="1" customHeight="1" x14ac:dyDescent="0.2">
      <c r="A31" s="84" t="s">
        <v>73</v>
      </c>
      <c r="B31" s="40">
        <v>36857</v>
      </c>
      <c r="C31" s="110">
        <v>3795.799</v>
      </c>
      <c r="D31" s="110">
        <v>3083.924</v>
      </c>
      <c r="E31" s="111">
        <v>6879.723</v>
      </c>
      <c r="F31" s="114">
        <v>989.83900000000074</v>
      </c>
      <c r="G31" s="106"/>
      <c r="H31" s="106"/>
      <c r="I31" s="110">
        <v>600.96199999999999</v>
      </c>
      <c r="J31" s="110">
        <v>469.36500000000001</v>
      </c>
      <c r="K31" s="110">
        <v>2487.3229999999999</v>
      </c>
      <c r="L31" s="110">
        <v>904.39599999999996</v>
      </c>
      <c r="M31" s="110">
        <v>806.37099999999998</v>
      </c>
      <c r="N31" s="110">
        <v>826.48099999999999</v>
      </c>
      <c r="O31" s="110">
        <v>18</v>
      </c>
      <c r="P31" s="111">
        <v>7102.7370000000001</v>
      </c>
      <c r="Q31" s="114">
        <v>-278.851</v>
      </c>
      <c r="R31" s="110">
        <v>55.837000000000003</v>
      </c>
      <c r="S31" s="110">
        <v>-223.01400000000001</v>
      </c>
      <c r="T31" s="125">
        <v>35552233</v>
      </c>
      <c r="U31" s="111">
        <v>28183666</v>
      </c>
      <c r="V31" s="115">
        <v>0</v>
      </c>
      <c r="W31" s="138">
        <v>36.373249147168707</v>
      </c>
      <c r="X31" s="90">
        <v>45</v>
      </c>
      <c r="Y31" s="10">
        <v>32</v>
      </c>
      <c r="Z31" s="103">
        <v>38.5</v>
      </c>
    </row>
    <row r="32" spans="1:26" s="108" customFormat="1" ht="12" hidden="1" customHeight="1" x14ac:dyDescent="0.2">
      <c r="A32" s="84" t="s">
        <v>74</v>
      </c>
      <c r="B32" s="40">
        <v>36858</v>
      </c>
      <c r="C32" s="110">
        <v>3798</v>
      </c>
      <c r="D32" s="110">
        <v>3100</v>
      </c>
      <c r="E32" s="111">
        <v>6898</v>
      </c>
      <c r="F32" s="114">
        <v>1021.635</v>
      </c>
      <c r="G32" s="106"/>
      <c r="H32" s="106"/>
      <c r="I32" s="110">
        <v>575</v>
      </c>
      <c r="J32" s="110">
        <v>474.27600000000001</v>
      </c>
      <c r="K32" s="110">
        <v>2512</v>
      </c>
      <c r="L32" s="110">
        <v>877.36699999999996</v>
      </c>
      <c r="M32" s="110">
        <v>802.52599999999995</v>
      </c>
      <c r="N32" s="110">
        <v>794.14</v>
      </c>
      <c r="O32" s="110">
        <v>31</v>
      </c>
      <c r="P32" s="111">
        <v>7087.9440000000004</v>
      </c>
      <c r="Q32" s="114">
        <v>-212.048</v>
      </c>
      <c r="R32" s="110">
        <v>22.103999999999999</v>
      </c>
      <c r="S32" s="110">
        <v>-189.94400000000002</v>
      </c>
      <c r="T32" s="125">
        <v>35340185</v>
      </c>
      <c r="U32" s="111">
        <v>28205770</v>
      </c>
      <c r="V32" s="115">
        <v>-3.979039320256561E-13</v>
      </c>
      <c r="W32" s="138">
        <v>36.409982793418024</v>
      </c>
      <c r="X32" s="90">
        <v>43</v>
      </c>
      <c r="Y32" s="10">
        <v>31</v>
      </c>
      <c r="Z32" s="103">
        <v>37</v>
      </c>
    </row>
    <row r="33" spans="1:26" s="108" customFormat="1" ht="12" hidden="1" customHeight="1" x14ac:dyDescent="0.2">
      <c r="A33" s="84" t="s">
        <v>68</v>
      </c>
      <c r="B33" s="40">
        <v>36859</v>
      </c>
      <c r="C33" s="110">
        <v>3797.877</v>
      </c>
      <c r="D33" s="110">
        <v>3137.2109999999998</v>
      </c>
      <c r="E33" s="111">
        <v>6935.0879999999997</v>
      </c>
      <c r="F33" s="114">
        <v>1154.947000000001</v>
      </c>
      <c r="G33" s="106"/>
      <c r="H33" s="106"/>
      <c r="I33" s="110">
        <v>544.17100000000005</v>
      </c>
      <c r="J33" s="110">
        <v>477.59899999999999</v>
      </c>
      <c r="K33" s="110">
        <v>2587.3220000000001</v>
      </c>
      <c r="L33" s="110">
        <v>856.3</v>
      </c>
      <c r="M33" s="110">
        <v>871.81</v>
      </c>
      <c r="N33" s="110">
        <v>795.71199999999999</v>
      </c>
      <c r="O33" s="110">
        <v>51</v>
      </c>
      <c r="P33" s="111">
        <v>7338.8609999999999</v>
      </c>
      <c r="Q33" s="114">
        <v>-291.22000000000003</v>
      </c>
      <c r="R33" s="110">
        <v>-112.553</v>
      </c>
      <c r="S33" s="110">
        <v>-403.77300000000002</v>
      </c>
      <c r="T33" s="125">
        <v>35048965</v>
      </c>
      <c r="U33" s="111">
        <v>28093217</v>
      </c>
      <c r="V33" s="115">
        <v>0</v>
      </c>
      <c r="W33" s="138">
        <v>28.25675586763975</v>
      </c>
      <c r="X33" s="90">
        <v>60</v>
      </c>
      <c r="Y33" s="10">
        <v>28</v>
      </c>
      <c r="Z33" s="103">
        <v>44</v>
      </c>
    </row>
    <row r="34" spans="1:26" s="24" customFormat="1" ht="12" hidden="1" customHeight="1" x14ac:dyDescent="0.2">
      <c r="A34" s="94" t="s">
        <v>69</v>
      </c>
      <c r="B34" s="41">
        <v>36860</v>
      </c>
      <c r="C34" s="117">
        <v>3844.8339999999998</v>
      </c>
      <c r="D34" s="117">
        <v>3140.069</v>
      </c>
      <c r="E34" s="118">
        <v>6984.9030000000002</v>
      </c>
      <c r="F34" s="119">
        <v>1124.4520000000002</v>
      </c>
      <c r="G34" s="120"/>
      <c r="H34" s="120"/>
      <c r="I34" s="117">
        <v>607.95500000000004</v>
      </c>
      <c r="J34" s="117">
        <v>488.17500000000001</v>
      </c>
      <c r="K34" s="117">
        <v>2624.828</v>
      </c>
      <c r="L34" s="117">
        <v>839.12300000000005</v>
      </c>
      <c r="M34" s="117">
        <v>905.32600000000002</v>
      </c>
      <c r="N34" s="117">
        <v>751.93200000000002</v>
      </c>
      <c r="O34" s="117">
        <v>27</v>
      </c>
      <c r="P34" s="118">
        <v>7368.7910000000002</v>
      </c>
      <c r="Q34" s="119">
        <v>-307.73899999999998</v>
      </c>
      <c r="R34" s="117">
        <v>-76.149000000000001</v>
      </c>
      <c r="S34" s="117">
        <v>-383.88799999999998</v>
      </c>
      <c r="T34" s="126">
        <v>34741226</v>
      </c>
      <c r="U34" s="118">
        <v>28017068</v>
      </c>
      <c r="V34" s="116">
        <v>0</v>
      </c>
      <c r="W34" s="139">
        <v>32.381088127411942</v>
      </c>
      <c r="X34" s="122">
        <v>45</v>
      </c>
      <c r="Y34" s="24">
        <v>28</v>
      </c>
      <c r="Z34" s="121">
        <v>36.5</v>
      </c>
    </row>
    <row r="35" spans="1:26" s="108" customFormat="1" ht="12" hidden="1" customHeight="1" x14ac:dyDescent="0.2">
      <c r="A35" s="84" t="s">
        <v>70</v>
      </c>
      <c r="B35" s="40">
        <v>36861</v>
      </c>
      <c r="C35" s="110">
        <v>3826.701</v>
      </c>
      <c r="D35" s="110">
        <v>3151.7449999999999</v>
      </c>
      <c r="E35" s="111">
        <v>6978.4459999999999</v>
      </c>
      <c r="F35" s="114">
        <v>1044.375</v>
      </c>
      <c r="G35" s="106"/>
      <c r="H35" s="106"/>
      <c r="I35" s="110">
        <v>642.12</v>
      </c>
      <c r="J35" s="110">
        <v>479.54</v>
      </c>
      <c r="K35" s="110">
        <v>2636.2460000000001</v>
      </c>
      <c r="L35" s="110">
        <v>856.75599999999997</v>
      </c>
      <c r="M35" s="110">
        <v>855.16700000000003</v>
      </c>
      <c r="N35" s="110">
        <v>822.33900000000006</v>
      </c>
      <c r="O35" s="110">
        <v>11</v>
      </c>
      <c r="P35" s="111">
        <v>7347.5430000000006</v>
      </c>
      <c r="Q35" s="114">
        <v>-284.40300000000002</v>
      </c>
      <c r="R35" s="110">
        <v>-84.694000000000003</v>
      </c>
      <c r="S35" s="110">
        <v>-369.09700000000004</v>
      </c>
      <c r="T35" s="125">
        <v>34456823</v>
      </c>
      <c r="U35" s="111">
        <v>27932374</v>
      </c>
      <c r="V35" s="115">
        <v>-6.2527760746888816E-13</v>
      </c>
      <c r="W35" s="138">
        <v>32.935771974776706</v>
      </c>
      <c r="X35" s="90">
        <v>42</v>
      </c>
      <c r="Y35" s="10">
        <v>24</v>
      </c>
      <c r="Z35" s="103">
        <v>33</v>
      </c>
    </row>
    <row r="36" spans="1:26" s="108" customFormat="1" ht="12" hidden="1" customHeight="1" x14ac:dyDescent="0.2">
      <c r="A36" s="84" t="s">
        <v>71</v>
      </c>
      <c r="B36" s="40">
        <v>36862</v>
      </c>
      <c r="C36" s="110">
        <v>3845.43</v>
      </c>
      <c r="D36" s="110">
        <v>3138.9319999999998</v>
      </c>
      <c r="E36" s="111">
        <v>6984.3619999999992</v>
      </c>
      <c r="F36" s="114">
        <v>1033.72</v>
      </c>
      <c r="G36" s="106"/>
      <c r="H36" s="106"/>
      <c r="I36" s="110">
        <v>618.42999999999995</v>
      </c>
      <c r="J36" s="110">
        <v>474.87799999999999</v>
      </c>
      <c r="K36" s="110">
        <v>2654.9679999999998</v>
      </c>
      <c r="L36" s="110">
        <v>860.08199999999999</v>
      </c>
      <c r="M36" s="110">
        <v>829.71199999999999</v>
      </c>
      <c r="N36" s="110">
        <v>840.99300000000005</v>
      </c>
      <c r="O36" s="110">
        <v>19</v>
      </c>
      <c r="P36" s="111">
        <v>7331.7830000000004</v>
      </c>
      <c r="Q36" s="114">
        <v>-264.33600000000001</v>
      </c>
      <c r="R36" s="110">
        <v>-83.084999999999994</v>
      </c>
      <c r="S36" s="110">
        <v>-347.42099999999999</v>
      </c>
      <c r="T36" s="125">
        <v>34192487</v>
      </c>
      <c r="U36" s="111">
        <v>27849289</v>
      </c>
      <c r="V36" s="115">
        <v>-1.1937117960769683E-12</v>
      </c>
      <c r="W36" s="138">
        <v>28.864633534212416</v>
      </c>
      <c r="X36" s="90">
        <v>42</v>
      </c>
      <c r="Y36" s="10">
        <v>23</v>
      </c>
      <c r="Z36" s="103">
        <v>32.5</v>
      </c>
    </row>
    <row r="37" spans="1:26" s="108" customFormat="1" ht="12" hidden="1" customHeight="1" x14ac:dyDescent="0.2">
      <c r="A37" s="84" t="s">
        <v>72</v>
      </c>
      <c r="B37" s="40">
        <v>36863</v>
      </c>
      <c r="C37" s="110">
        <v>3793.5360000000001</v>
      </c>
      <c r="D37" s="110">
        <v>3170.5129999999999</v>
      </c>
      <c r="E37" s="111">
        <v>6964.049</v>
      </c>
      <c r="F37" s="114">
        <v>806.15</v>
      </c>
      <c r="G37" s="106"/>
      <c r="H37" s="106"/>
      <c r="I37" s="110">
        <v>599.25099999999998</v>
      </c>
      <c r="J37" s="110">
        <v>491.25900000000001</v>
      </c>
      <c r="K37" s="110">
        <v>2640.48</v>
      </c>
      <c r="L37" s="110">
        <v>850.19</v>
      </c>
      <c r="M37" s="110">
        <v>829.79100000000005</v>
      </c>
      <c r="N37" s="110">
        <v>840.99099999999999</v>
      </c>
      <c r="O37" s="110">
        <v>15</v>
      </c>
      <c r="P37" s="111">
        <v>7073.1120000000001</v>
      </c>
      <c r="Q37" s="114">
        <v>-234.703</v>
      </c>
      <c r="R37" s="110">
        <v>125.64</v>
      </c>
      <c r="S37" s="110">
        <v>-109.063</v>
      </c>
      <c r="T37" s="125">
        <v>33957784</v>
      </c>
      <c r="U37" s="111">
        <v>27974929</v>
      </c>
      <c r="V37" s="115">
        <v>0</v>
      </c>
      <c r="W37" s="138">
        <v>33.841911592902647</v>
      </c>
      <c r="X37" s="90">
        <v>45</v>
      </c>
      <c r="Y37" s="10">
        <v>22</v>
      </c>
      <c r="Z37" s="103">
        <v>33.5</v>
      </c>
    </row>
    <row r="38" spans="1:26" s="108" customFormat="1" ht="12" hidden="1" customHeight="1" x14ac:dyDescent="0.2">
      <c r="A38" s="84" t="s">
        <v>73</v>
      </c>
      <c r="B38" s="40">
        <v>36864</v>
      </c>
      <c r="C38" s="110">
        <v>3851.1309999999999</v>
      </c>
      <c r="D38" s="110">
        <v>3133.817</v>
      </c>
      <c r="E38" s="111">
        <v>6984.9480000000003</v>
      </c>
      <c r="F38" s="114">
        <v>1057.5940000000007</v>
      </c>
      <c r="G38" s="106"/>
      <c r="H38" s="106"/>
      <c r="I38" s="110">
        <v>619.1</v>
      </c>
      <c r="J38" s="110">
        <v>488.65300000000002</v>
      </c>
      <c r="K38" s="110">
        <v>2591.0479999999998</v>
      </c>
      <c r="L38" s="110">
        <v>845.81799999999998</v>
      </c>
      <c r="M38" s="110">
        <v>819.39099999999996</v>
      </c>
      <c r="N38" s="110">
        <v>842.99699999999996</v>
      </c>
      <c r="O38" s="110">
        <v>15</v>
      </c>
      <c r="P38" s="111">
        <v>7279.6010000000006</v>
      </c>
      <c r="Q38" s="114">
        <v>-236.691</v>
      </c>
      <c r="R38" s="110">
        <v>-57.962000000000003</v>
      </c>
      <c r="S38" s="110">
        <v>-294.65300000000002</v>
      </c>
      <c r="T38" s="125">
        <v>33721093</v>
      </c>
      <c r="U38" s="111">
        <v>27916967</v>
      </c>
      <c r="V38" s="115">
        <v>0</v>
      </c>
      <c r="W38" s="138">
        <v>36.909658121188194</v>
      </c>
      <c r="X38" s="90">
        <v>44</v>
      </c>
      <c r="Y38" s="10">
        <v>24</v>
      </c>
      <c r="Z38" s="103">
        <v>34</v>
      </c>
    </row>
    <row r="39" spans="1:26" s="108" customFormat="1" ht="12" hidden="1" customHeight="1" x14ac:dyDescent="0.2">
      <c r="A39" s="84" t="s">
        <v>74</v>
      </c>
      <c r="B39" s="40">
        <v>36865</v>
      </c>
      <c r="C39" s="110">
        <v>3819.7040000000002</v>
      </c>
      <c r="D39" s="110">
        <v>3175</v>
      </c>
      <c r="E39" s="111">
        <v>6994.7039999999997</v>
      </c>
      <c r="F39" s="114">
        <v>1150.2469999999998</v>
      </c>
      <c r="G39" s="106"/>
      <c r="H39" s="106"/>
      <c r="I39" s="110">
        <v>631.60199999999998</v>
      </c>
      <c r="J39" s="110">
        <v>479.488</v>
      </c>
      <c r="K39" s="110">
        <v>2625</v>
      </c>
      <c r="L39" s="110">
        <v>816.35199999999998</v>
      </c>
      <c r="M39" s="110">
        <v>969.52800000000002</v>
      </c>
      <c r="N39" s="110">
        <v>852.42700000000002</v>
      </c>
      <c r="O39" s="110">
        <v>14</v>
      </c>
      <c r="P39" s="111">
        <v>7538.6440000000002</v>
      </c>
      <c r="Q39" s="114">
        <v>-317.15100000000001</v>
      </c>
      <c r="R39" s="110">
        <v>-226.78899999999999</v>
      </c>
      <c r="S39" s="110">
        <v>-543.94000000000005</v>
      </c>
      <c r="T39" s="125">
        <v>33403942</v>
      </c>
      <c r="U39" s="111">
        <v>27690178</v>
      </c>
      <c r="V39" s="115">
        <v>0</v>
      </c>
      <c r="W39" s="138">
        <v>32.895816133919809</v>
      </c>
      <c r="X39" s="90">
        <v>43</v>
      </c>
      <c r="Y39" s="10">
        <v>24</v>
      </c>
      <c r="Z39" s="103">
        <v>33.5</v>
      </c>
    </row>
    <row r="40" spans="1:26" s="108" customFormat="1" ht="12" hidden="1" customHeight="1" x14ac:dyDescent="0.2">
      <c r="A40" s="84" t="s">
        <v>68</v>
      </c>
      <c r="B40" s="40">
        <v>36866</v>
      </c>
      <c r="C40" s="110">
        <v>3827.605</v>
      </c>
      <c r="D40" s="110">
        <v>3220</v>
      </c>
      <c r="E40" s="111">
        <v>7047.6049999999996</v>
      </c>
      <c r="F40" s="114">
        <v>1119.3900000000001</v>
      </c>
      <c r="G40" s="106"/>
      <c r="H40" s="106"/>
      <c r="I40" s="110">
        <v>636.20399999999995</v>
      </c>
      <c r="J40" s="110">
        <v>477.26400000000001</v>
      </c>
      <c r="K40" s="110">
        <v>2625</v>
      </c>
      <c r="L40" s="110">
        <v>910.35599999999999</v>
      </c>
      <c r="M40" s="110">
        <v>855.15200000000004</v>
      </c>
      <c r="N40" s="110">
        <v>835.22199999999998</v>
      </c>
      <c r="O40" s="110">
        <v>11</v>
      </c>
      <c r="P40" s="111">
        <v>7469.5879999999997</v>
      </c>
      <c r="Q40" s="114">
        <v>-374.91399999999999</v>
      </c>
      <c r="R40" s="110">
        <v>-47.069000000000003</v>
      </c>
      <c r="S40" s="110">
        <v>-421.983</v>
      </c>
      <c r="T40" s="125">
        <v>33029028</v>
      </c>
      <c r="U40" s="111">
        <v>27643109</v>
      </c>
      <c r="V40" s="115">
        <v>0</v>
      </c>
      <c r="W40" s="138">
        <v>32.670496047554437</v>
      </c>
      <c r="X40" s="90">
        <v>46</v>
      </c>
      <c r="Y40" s="10">
        <v>24</v>
      </c>
      <c r="Z40" s="103">
        <v>35</v>
      </c>
    </row>
    <row r="41" spans="1:26" s="108" customFormat="1" ht="12" hidden="1" customHeight="1" x14ac:dyDescent="0.2">
      <c r="A41" s="84" t="s">
        <v>69</v>
      </c>
      <c r="B41" s="40">
        <v>36867</v>
      </c>
      <c r="C41" s="110">
        <v>3746.34</v>
      </c>
      <c r="D41" s="110">
        <v>3267.5129999999999</v>
      </c>
      <c r="E41" s="111">
        <v>7013.8530000000001</v>
      </c>
      <c r="F41" s="114">
        <v>1226.9220000000005</v>
      </c>
      <c r="G41" s="106"/>
      <c r="H41" s="106"/>
      <c r="I41" s="110">
        <v>583.04200000000003</v>
      </c>
      <c r="J41" s="110">
        <v>476.20400000000001</v>
      </c>
      <c r="K41" s="110">
        <v>2647.1570000000002</v>
      </c>
      <c r="L41" s="110">
        <v>864.096</v>
      </c>
      <c r="M41" s="110">
        <v>559.76599999999996</v>
      </c>
      <c r="N41" s="110">
        <v>836.36699999999996</v>
      </c>
      <c r="O41" s="110">
        <v>36</v>
      </c>
      <c r="P41" s="111">
        <v>7229.5540000000001</v>
      </c>
      <c r="Q41" s="114">
        <v>-291.61500000000001</v>
      </c>
      <c r="R41" s="110">
        <v>75.914000000000001</v>
      </c>
      <c r="S41" s="110">
        <v>-215.70100000000002</v>
      </c>
      <c r="T41" s="125">
        <v>32737413</v>
      </c>
      <c r="U41" s="111">
        <v>27719023</v>
      </c>
      <c r="V41" s="115">
        <v>0</v>
      </c>
      <c r="W41" s="138">
        <v>37.46922437396848</v>
      </c>
      <c r="X41" s="90">
        <v>44</v>
      </c>
      <c r="Y41" s="10">
        <v>24</v>
      </c>
      <c r="Z41" s="103">
        <v>34</v>
      </c>
    </row>
    <row r="42" spans="1:26" s="108" customFormat="1" ht="12" hidden="1" customHeight="1" x14ac:dyDescent="0.2">
      <c r="A42" s="84" t="s">
        <v>70</v>
      </c>
      <c r="B42" s="40">
        <v>36868</v>
      </c>
      <c r="C42" s="110">
        <v>3745.3249999999998</v>
      </c>
      <c r="D42" s="110">
        <v>3225.7310000000002</v>
      </c>
      <c r="E42" s="111">
        <v>6971.0560000000005</v>
      </c>
      <c r="F42" s="114">
        <v>990.81300000000033</v>
      </c>
      <c r="G42" s="106"/>
      <c r="H42" s="106"/>
      <c r="I42" s="110">
        <v>561.18799999999999</v>
      </c>
      <c r="J42" s="110">
        <v>476.08699999999999</v>
      </c>
      <c r="K42" s="110">
        <v>2619.6799999999998</v>
      </c>
      <c r="L42" s="110">
        <v>894.27</v>
      </c>
      <c r="M42" s="110">
        <v>841.94600000000003</v>
      </c>
      <c r="N42" s="110">
        <v>874.08</v>
      </c>
      <c r="O42" s="110">
        <v>16</v>
      </c>
      <c r="P42" s="111">
        <v>7274.0640000000003</v>
      </c>
      <c r="Q42" s="114">
        <v>-258.06599999999997</v>
      </c>
      <c r="R42" s="110">
        <v>-44.942</v>
      </c>
      <c r="S42" s="110">
        <v>-303.00799999999998</v>
      </c>
      <c r="T42" s="125">
        <v>32479347</v>
      </c>
      <c r="U42" s="111">
        <v>27674081</v>
      </c>
      <c r="V42" s="115">
        <v>0</v>
      </c>
      <c r="W42" s="138">
        <v>35.966661985868797</v>
      </c>
      <c r="X42" s="90">
        <v>44</v>
      </c>
      <c r="Y42" s="10">
        <v>26</v>
      </c>
      <c r="Z42" s="103">
        <v>35</v>
      </c>
    </row>
    <row r="43" spans="1:26" s="108" customFormat="1" ht="12" hidden="1" customHeight="1" x14ac:dyDescent="0.2">
      <c r="A43" s="84" t="s">
        <v>71</v>
      </c>
      <c r="B43" s="40">
        <v>36869</v>
      </c>
      <c r="C43" s="110">
        <v>3724.549</v>
      </c>
      <c r="D43" s="110">
        <v>3244.973</v>
      </c>
      <c r="E43" s="111">
        <v>6969.5219999999999</v>
      </c>
      <c r="F43" s="114">
        <v>998.22599999999977</v>
      </c>
      <c r="G43" s="106"/>
      <c r="H43" s="106"/>
      <c r="I43" s="110">
        <v>669</v>
      </c>
      <c r="J43" s="110">
        <v>472.51</v>
      </c>
      <c r="K43" s="110">
        <v>2585.89</v>
      </c>
      <c r="L43" s="110">
        <v>919.10900000000004</v>
      </c>
      <c r="M43" s="110">
        <v>765.69200000000001</v>
      </c>
      <c r="N43" s="110">
        <v>862.22400000000005</v>
      </c>
      <c r="O43" s="110">
        <v>17</v>
      </c>
      <c r="P43" s="111">
        <v>7289.6509999999998</v>
      </c>
      <c r="Q43" s="114">
        <v>-452.84199999999998</v>
      </c>
      <c r="R43" s="110">
        <v>132.71299999999999</v>
      </c>
      <c r="S43" s="110">
        <v>-320.12900000000002</v>
      </c>
      <c r="T43" s="125">
        <v>32026505</v>
      </c>
      <c r="U43" s="111">
        <v>27806794</v>
      </c>
      <c r="V43" s="115">
        <v>0</v>
      </c>
      <c r="W43" s="138">
        <v>34.740586307131792</v>
      </c>
      <c r="X43" s="90">
        <v>48</v>
      </c>
      <c r="Y43" s="10">
        <v>26</v>
      </c>
      <c r="Z43" s="103">
        <v>37</v>
      </c>
    </row>
    <row r="44" spans="1:26" s="108" customFormat="1" ht="12" hidden="1" customHeight="1" x14ac:dyDescent="0.2">
      <c r="A44" s="84" t="s">
        <v>72</v>
      </c>
      <c r="B44" s="40">
        <v>36870</v>
      </c>
      <c r="C44" s="110">
        <v>3707.8939999999998</v>
      </c>
      <c r="D44" s="110">
        <v>3197.9290000000001</v>
      </c>
      <c r="E44" s="111">
        <v>6905.8230000000003</v>
      </c>
      <c r="F44" s="114">
        <v>1307.6540000000002</v>
      </c>
      <c r="G44" s="106"/>
      <c r="H44" s="106"/>
      <c r="I44" s="110">
        <v>675</v>
      </c>
      <c r="J44" s="110">
        <v>492.20600000000002</v>
      </c>
      <c r="K44" s="110">
        <v>2580.1329999999998</v>
      </c>
      <c r="L44" s="110">
        <v>887.43899999999996</v>
      </c>
      <c r="M44" s="110">
        <v>666.79499999999996</v>
      </c>
      <c r="N44" s="110">
        <v>881.63699999999994</v>
      </c>
      <c r="O44" s="110">
        <v>22</v>
      </c>
      <c r="P44" s="111">
        <v>7512.8640000000005</v>
      </c>
      <c r="Q44" s="114">
        <v>-252.87799999999999</v>
      </c>
      <c r="R44" s="110">
        <v>-354.16300000000001</v>
      </c>
      <c r="S44" s="110">
        <v>-607.04099999999994</v>
      </c>
      <c r="T44" s="125">
        <v>31773627</v>
      </c>
      <c r="U44" s="111">
        <v>27452631</v>
      </c>
      <c r="V44" s="115">
        <v>0</v>
      </c>
      <c r="W44" s="138">
        <v>36.35735566848885</v>
      </c>
      <c r="X44" s="90">
        <v>45</v>
      </c>
      <c r="Y44" s="10">
        <v>25</v>
      </c>
      <c r="Z44" s="103">
        <v>35</v>
      </c>
    </row>
    <row r="45" spans="1:26" s="108" customFormat="1" ht="12" hidden="1" customHeight="1" x14ac:dyDescent="0.2">
      <c r="A45" s="84" t="s">
        <v>73</v>
      </c>
      <c r="B45" s="40">
        <v>36871</v>
      </c>
      <c r="C45" s="110">
        <v>3751.0369999999998</v>
      </c>
      <c r="D45" s="110">
        <v>3150</v>
      </c>
      <c r="E45" s="111">
        <v>6901.0370000000003</v>
      </c>
      <c r="F45" s="114">
        <v>1433.8339999999996</v>
      </c>
      <c r="G45" s="106"/>
      <c r="H45" s="106"/>
      <c r="I45" s="110">
        <v>684</v>
      </c>
      <c r="J45" s="110">
        <v>484.53699999999998</v>
      </c>
      <c r="K45" s="110">
        <v>2616</v>
      </c>
      <c r="L45" s="110">
        <v>912.19200000000001</v>
      </c>
      <c r="M45" s="110">
        <v>656.48900000000003</v>
      </c>
      <c r="N45" s="110">
        <v>860.51300000000003</v>
      </c>
      <c r="O45" s="110">
        <v>22</v>
      </c>
      <c r="P45" s="111">
        <v>7669.5650000000005</v>
      </c>
      <c r="Q45" s="114">
        <v>-359.56799999999998</v>
      </c>
      <c r="R45" s="110">
        <v>-408.96</v>
      </c>
      <c r="S45" s="110">
        <v>-768.52800000000002</v>
      </c>
      <c r="T45" s="125">
        <v>31414059</v>
      </c>
      <c r="U45" s="111">
        <v>27043671</v>
      </c>
      <c r="V45" s="115">
        <v>0</v>
      </c>
      <c r="W45" s="138">
        <v>13.353425076971618</v>
      </c>
      <c r="X45" s="90">
        <v>32</v>
      </c>
      <c r="Y45" s="10">
        <v>18</v>
      </c>
      <c r="Z45" s="103">
        <v>25</v>
      </c>
    </row>
    <row r="46" spans="1:26" s="108" customFormat="1" ht="12" hidden="1" customHeight="1" x14ac:dyDescent="0.2">
      <c r="A46" s="84" t="s">
        <v>74</v>
      </c>
      <c r="B46" s="40">
        <v>36872</v>
      </c>
      <c r="C46" s="110">
        <v>3796.828</v>
      </c>
      <c r="D46" s="110">
        <v>3119.5079999999998</v>
      </c>
      <c r="E46" s="111">
        <v>6916.3359999999993</v>
      </c>
      <c r="F46" s="114">
        <v>1586.8150000000001</v>
      </c>
      <c r="G46" s="106"/>
      <c r="H46" s="106"/>
      <c r="I46" s="110">
        <v>707.93399999999997</v>
      </c>
      <c r="J46" s="110">
        <v>489.298</v>
      </c>
      <c r="K46" s="110">
        <v>2563.2130000000002</v>
      </c>
      <c r="L46" s="110">
        <v>879.971</v>
      </c>
      <c r="M46" s="110">
        <v>590.44299999999998</v>
      </c>
      <c r="N46" s="110">
        <v>859.20899999999995</v>
      </c>
      <c r="O46" s="110">
        <v>23</v>
      </c>
      <c r="P46" s="111">
        <v>7699.8829999999998</v>
      </c>
      <c r="Q46" s="114">
        <v>-374.22300000000001</v>
      </c>
      <c r="R46" s="110">
        <v>-409.32400000000001</v>
      </c>
      <c r="S46" s="110">
        <v>-783.54700000000003</v>
      </c>
      <c r="T46" s="125">
        <v>31039836</v>
      </c>
      <c r="U46" s="111">
        <v>26634347</v>
      </c>
      <c r="V46" s="115">
        <v>0</v>
      </c>
      <c r="W46" s="138">
        <v>8.2384579777883751</v>
      </c>
      <c r="X46" s="90">
        <v>31</v>
      </c>
      <c r="Y46" s="10">
        <v>28</v>
      </c>
      <c r="Z46" s="103">
        <v>29.5</v>
      </c>
    </row>
    <row r="47" spans="1:26" s="108" customFormat="1" ht="12" hidden="1" customHeight="1" x14ac:dyDescent="0.2">
      <c r="A47" s="84" t="s">
        <v>68</v>
      </c>
      <c r="B47" s="40">
        <v>36873</v>
      </c>
      <c r="C47" s="110">
        <v>3857.444</v>
      </c>
      <c r="D47" s="110">
        <v>3149.9789999999998</v>
      </c>
      <c r="E47" s="111">
        <v>7007.4229999999998</v>
      </c>
      <c r="F47" s="114">
        <v>1383.0430000000001</v>
      </c>
      <c r="G47" s="106"/>
      <c r="H47" s="106"/>
      <c r="I47" s="110">
        <v>681.92899999999997</v>
      </c>
      <c r="J47" s="110">
        <v>498.95</v>
      </c>
      <c r="K47" s="110">
        <v>2573.4850000000001</v>
      </c>
      <c r="L47" s="110">
        <v>892.70600000000002</v>
      </c>
      <c r="M47" s="110">
        <v>730.81899999999996</v>
      </c>
      <c r="N47" s="110">
        <v>853.18100000000004</v>
      </c>
      <c r="O47" s="110">
        <v>19</v>
      </c>
      <c r="P47" s="111">
        <v>7633.1129999999994</v>
      </c>
      <c r="Q47" s="114">
        <v>-358.29899999999998</v>
      </c>
      <c r="R47" s="110">
        <v>-267.39100000000002</v>
      </c>
      <c r="S47" s="110">
        <v>-625.69000000000005</v>
      </c>
      <c r="T47" s="125">
        <v>30681537</v>
      </c>
      <c r="U47" s="111">
        <v>26366956</v>
      </c>
      <c r="V47" s="115">
        <v>0</v>
      </c>
      <c r="W47" s="138">
        <v>12.878899234433812</v>
      </c>
      <c r="X47" s="90">
        <v>36</v>
      </c>
      <c r="Y47" s="10">
        <v>29</v>
      </c>
      <c r="Z47" s="103">
        <v>32.5</v>
      </c>
    </row>
    <row r="48" spans="1:26" s="108" customFormat="1" ht="12" hidden="1" customHeight="1" x14ac:dyDescent="0.2">
      <c r="A48" s="84" t="s">
        <v>69</v>
      </c>
      <c r="B48" s="40">
        <v>36874</v>
      </c>
      <c r="C48" s="110">
        <v>3832.902</v>
      </c>
      <c r="D48" s="110">
        <v>3194.6950000000002</v>
      </c>
      <c r="E48" s="111">
        <v>7027.5969999999998</v>
      </c>
      <c r="F48" s="114">
        <v>889.98899999999935</v>
      </c>
      <c r="G48" s="106"/>
      <c r="H48" s="106"/>
      <c r="I48" s="110">
        <v>637.92200000000003</v>
      </c>
      <c r="J48" s="110">
        <v>506.16699999999997</v>
      </c>
      <c r="K48" s="110">
        <v>2597.5819999999999</v>
      </c>
      <c r="L48" s="110">
        <v>886.19899999999996</v>
      </c>
      <c r="M48" s="110">
        <v>1033.0160000000001</v>
      </c>
      <c r="N48" s="110">
        <v>853.11599999999999</v>
      </c>
      <c r="O48" s="110">
        <v>25</v>
      </c>
      <c r="P48" s="111">
        <v>7428.991</v>
      </c>
      <c r="Q48" s="114">
        <v>-384.57299999999998</v>
      </c>
      <c r="R48" s="110">
        <v>-16.821000000000002</v>
      </c>
      <c r="S48" s="110">
        <v>-401.39400000000001</v>
      </c>
      <c r="T48" s="125">
        <v>30296964</v>
      </c>
      <c r="U48" s="111">
        <v>26350135</v>
      </c>
      <c r="V48" s="115">
        <v>0</v>
      </c>
      <c r="W48" s="138">
        <v>21.811953517817219</v>
      </c>
      <c r="X48" s="90">
        <v>45</v>
      </c>
      <c r="Y48" s="10">
        <v>35</v>
      </c>
      <c r="Z48" s="103">
        <v>40</v>
      </c>
    </row>
    <row r="49" spans="1:26" s="108" customFormat="1" ht="12" hidden="1" customHeight="1" x14ac:dyDescent="0.2">
      <c r="A49" s="84" t="s">
        <v>70</v>
      </c>
      <c r="B49" s="40">
        <v>36875</v>
      </c>
      <c r="C49" s="110">
        <v>3885.2150000000001</v>
      </c>
      <c r="D49" s="110">
        <v>3150</v>
      </c>
      <c r="E49" s="111">
        <v>7035.2150000000001</v>
      </c>
      <c r="F49" s="114">
        <v>1057.4039999999993</v>
      </c>
      <c r="G49" s="106"/>
      <c r="H49" s="106"/>
      <c r="I49" s="110">
        <v>696.98500000000001</v>
      </c>
      <c r="J49" s="110">
        <v>487.81099999999998</v>
      </c>
      <c r="K49" s="110">
        <v>2616</v>
      </c>
      <c r="L49" s="110">
        <v>886.17399999999998</v>
      </c>
      <c r="M49" s="110">
        <v>1049.6500000000001</v>
      </c>
      <c r="N49" s="110">
        <v>816.68299999999999</v>
      </c>
      <c r="O49" s="110">
        <v>30</v>
      </c>
      <c r="P49" s="111">
        <v>7640.7070000000003</v>
      </c>
      <c r="Q49" s="114">
        <v>-470.74099999999999</v>
      </c>
      <c r="R49" s="110">
        <v>-134.751</v>
      </c>
      <c r="S49" s="110">
        <v>-605.49199999999996</v>
      </c>
      <c r="T49" s="125">
        <v>29826223</v>
      </c>
      <c r="U49" s="111">
        <v>26215384</v>
      </c>
      <c r="V49" s="115">
        <v>0</v>
      </c>
      <c r="W49" s="138">
        <v>35.146911800981158</v>
      </c>
      <c r="X49" s="90">
        <v>41</v>
      </c>
      <c r="Y49" s="10">
        <v>29</v>
      </c>
      <c r="Z49" s="103">
        <v>35</v>
      </c>
    </row>
    <row r="50" spans="1:26" s="108" customFormat="1" ht="12" hidden="1" customHeight="1" x14ac:dyDescent="0.2">
      <c r="A50" s="84" t="s">
        <v>71</v>
      </c>
      <c r="B50" s="40">
        <v>36876</v>
      </c>
      <c r="C50" s="110">
        <v>3829.4940000000001</v>
      </c>
      <c r="D50" s="110">
        <v>3150</v>
      </c>
      <c r="E50" s="111">
        <v>6979.4940000000006</v>
      </c>
      <c r="F50" s="114">
        <v>1338.256000000001</v>
      </c>
      <c r="G50" s="106"/>
      <c r="H50" s="106"/>
      <c r="I50" s="110">
        <v>668.02800000000002</v>
      </c>
      <c r="J50" s="110">
        <v>487.63400000000001</v>
      </c>
      <c r="K50" s="110">
        <v>2616</v>
      </c>
      <c r="L50" s="110">
        <v>871.68700000000001</v>
      </c>
      <c r="M50" s="110">
        <v>706.423</v>
      </c>
      <c r="N50" s="110">
        <v>838.31100000000004</v>
      </c>
      <c r="O50" s="110">
        <v>28</v>
      </c>
      <c r="P50" s="111">
        <v>7554.3390000000009</v>
      </c>
      <c r="Q50" s="114">
        <v>-398.21</v>
      </c>
      <c r="R50" s="110">
        <v>-176.63499999999999</v>
      </c>
      <c r="S50" s="110">
        <v>-574.84500000000003</v>
      </c>
      <c r="T50" s="125">
        <v>29428013</v>
      </c>
      <c r="U50" s="111">
        <v>26038749</v>
      </c>
      <c r="V50" s="115">
        <v>0</v>
      </c>
      <c r="W50" s="138">
        <v>27.554313839592623</v>
      </c>
      <c r="X50" s="90">
        <v>38</v>
      </c>
      <c r="Y50" s="10">
        <v>23</v>
      </c>
      <c r="Z50" s="103">
        <v>30.5</v>
      </c>
    </row>
    <row r="51" spans="1:26" s="108" customFormat="1" ht="12" hidden="1" customHeight="1" x14ac:dyDescent="0.2">
      <c r="A51" s="84" t="s">
        <v>72</v>
      </c>
      <c r="B51" s="40">
        <v>36877</v>
      </c>
      <c r="C51" s="110">
        <v>3790.1610000000001</v>
      </c>
      <c r="D51" s="110">
        <v>3150</v>
      </c>
      <c r="E51" s="111">
        <v>6940.1610000000001</v>
      </c>
      <c r="F51" s="114">
        <v>1198.5620000000004</v>
      </c>
      <c r="G51" s="106"/>
      <c r="H51" s="106"/>
      <c r="I51" s="110">
        <v>713.029</v>
      </c>
      <c r="J51" s="110">
        <v>488.86500000000001</v>
      </c>
      <c r="K51" s="110">
        <v>2616</v>
      </c>
      <c r="L51" s="110">
        <v>883.74</v>
      </c>
      <c r="M51" s="110">
        <v>702.83799999999997</v>
      </c>
      <c r="N51" s="110">
        <v>837.30700000000002</v>
      </c>
      <c r="O51" s="110">
        <v>19</v>
      </c>
      <c r="P51" s="111">
        <v>7459.3410000000003</v>
      </c>
      <c r="Q51" s="114">
        <v>-432.601</v>
      </c>
      <c r="R51" s="110">
        <v>-86.578999999999994</v>
      </c>
      <c r="S51" s="110">
        <v>-519.17999999999995</v>
      </c>
      <c r="T51" s="125">
        <v>28995412</v>
      </c>
      <c r="U51" s="111">
        <v>25952170</v>
      </c>
      <c r="V51" s="115">
        <v>0</v>
      </c>
      <c r="W51" s="138">
        <v>30.280660485378597</v>
      </c>
      <c r="X51" s="90">
        <v>39</v>
      </c>
      <c r="Y51" s="10">
        <v>25</v>
      </c>
      <c r="Z51" s="103">
        <v>32</v>
      </c>
    </row>
    <row r="52" spans="1:26" s="108" customFormat="1" ht="12" hidden="1" customHeight="1" x14ac:dyDescent="0.2">
      <c r="A52" s="84" t="s">
        <v>73</v>
      </c>
      <c r="B52" s="40">
        <v>36878</v>
      </c>
      <c r="C52" s="110">
        <v>3861.518</v>
      </c>
      <c r="D52" s="110">
        <v>3150</v>
      </c>
      <c r="E52" s="111">
        <v>7011.518</v>
      </c>
      <c r="F52" s="114">
        <v>1517.171</v>
      </c>
      <c r="G52" s="106"/>
      <c r="H52" s="106"/>
      <c r="I52" s="110">
        <v>739.85799999999995</v>
      </c>
      <c r="J52" s="110">
        <v>489.15699999999998</v>
      </c>
      <c r="K52" s="110">
        <v>2616</v>
      </c>
      <c r="L52" s="110">
        <v>845.71100000000001</v>
      </c>
      <c r="M52" s="110">
        <v>704.06700000000001</v>
      </c>
      <c r="N52" s="110">
        <v>823.67100000000005</v>
      </c>
      <c r="O52" s="110">
        <v>28</v>
      </c>
      <c r="P52" s="111">
        <v>7763.6350000000002</v>
      </c>
      <c r="Q52" s="114">
        <v>-477.31900000000002</v>
      </c>
      <c r="R52" s="110">
        <v>-274.798</v>
      </c>
      <c r="S52" s="110">
        <v>-752.11699999999996</v>
      </c>
      <c r="T52" s="125">
        <v>28518093</v>
      </c>
      <c r="U52" s="111">
        <v>25677372</v>
      </c>
      <c r="V52" s="115">
        <v>0</v>
      </c>
      <c r="W52" s="138">
        <v>35.10589638712927</v>
      </c>
      <c r="X52" s="90">
        <v>35</v>
      </c>
      <c r="Y52" s="10">
        <v>22</v>
      </c>
      <c r="Z52" s="103">
        <v>28.5</v>
      </c>
    </row>
    <row r="53" spans="1:26" s="108" customFormat="1" ht="12" hidden="1" customHeight="1" x14ac:dyDescent="0.2">
      <c r="A53" s="84" t="s">
        <v>74</v>
      </c>
      <c r="B53" s="40">
        <v>36879</v>
      </c>
      <c r="C53" s="110">
        <v>3900</v>
      </c>
      <c r="D53" s="110">
        <v>3150</v>
      </c>
      <c r="E53" s="111">
        <v>7050</v>
      </c>
      <c r="F53" s="114">
        <v>1338.1640000000004</v>
      </c>
      <c r="G53" s="106"/>
      <c r="H53" s="106"/>
      <c r="I53" s="110">
        <v>700</v>
      </c>
      <c r="J53" s="110">
        <v>483.02600000000001</v>
      </c>
      <c r="K53" s="110">
        <v>2616</v>
      </c>
      <c r="L53" s="110">
        <v>865.42</v>
      </c>
      <c r="M53" s="110">
        <v>835.9</v>
      </c>
      <c r="N53" s="110">
        <v>822.86599999999999</v>
      </c>
      <c r="O53" s="110">
        <v>30</v>
      </c>
      <c r="P53" s="111">
        <v>7691.3760000000002</v>
      </c>
      <c r="Q53" s="114">
        <v>-536.91300000000001</v>
      </c>
      <c r="R53" s="110">
        <v>-104.46299999999999</v>
      </c>
      <c r="S53" s="110">
        <v>-641.37599999999998</v>
      </c>
      <c r="T53" s="125">
        <v>27981180</v>
      </c>
      <c r="U53" s="111">
        <v>25572909</v>
      </c>
      <c r="V53" s="115">
        <v>0</v>
      </c>
      <c r="W53" s="138">
        <v>29.433294794247555</v>
      </c>
      <c r="X53" s="90">
        <v>32</v>
      </c>
      <c r="Y53" s="10">
        <v>20</v>
      </c>
      <c r="Z53" s="103">
        <v>26</v>
      </c>
    </row>
    <row r="54" spans="1:26" s="108" customFormat="1" ht="12" hidden="1" customHeight="1" x14ac:dyDescent="0.2">
      <c r="A54" s="84" t="s">
        <v>68</v>
      </c>
      <c r="B54" s="40">
        <v>36880</v>
      </c>
      <c r="C54" s="110">
        <v>3945.377</v>
      </c>
      <c r="D54" s="110">
        <v>3127.7660000000001</v>
      </c>
      <c r="E54" s="111">
        <v>7073.143</v>
      </c>
      <c r="F54" s="114">
        <v>1740.6270000000004</v>
      </c>
      <c r="G54" s="106"/>
      <c r="H54" s="106"/>
      <c r="I54" s="110">
        <v>676.495</v>
      </c>
      <c r="J54" s="110">
        <v>500.57799999999997</v>
      </c>
      <c r="K54" s="110">
        <v>2574.8000000000002</v>
      </c>
      <c r="L54" s="110">
        <v>845.16300000000001</v>
      </c>
      <c r="M54" s="110">
        <v>712.24400000000003</v>
      </c>
      <c r="N54" s="110">
        <v>852.25400000000002</v>
      </c>
      <c r="O54" s="110">
        <v>31</v>
      </c>
      <c r="P54" s="111">
        <v>7933.1610000000001</v>
      </c>
      <c r="Q54" s="114">
        <v>-508.81700000000001</v>
      </c>
      <c r="R54" s="110">
        <v>-351.20100000000002</v>
      </c>
      <c r="S54" s="110">
        <v>-860.01800000000003</v>
      </c>
      <c r="T54" s="125">
        <v>27472363</v>
      </c>
      <c r="U54" s="111">
        <v>25221708</v>
      </c>
      <c r="V54" s="115">
        <v>0</v>
      </c>
      <c r="W54" s="138">
        <v>36.35930858415707</v>
      </c>
      <c r="X54" s="90">
        <v>39</v>
      </c>
      <c r="Y54" s="10">
        <v>25</v>
      </c>
      <c r="Z54" s="103">
        <v>32</v>
      </c>
    </row>
    <row r="55" spans="1:26" s="108" customFormat="1" ht="12" hidden="1" customHeight="1" x14ac:dyDescent="0.2">
      <c r="A55" s="84" t="s">
        <v>69</v>
      </c>
      <c r="B55" s="40">
        <v>36881</v>
      </c>
      <c r="C55" s="110">
        <v>3911.826</v>
      </c>
      <c r="D55" s="110">
        <v>3148.5569999999998</v>
      </c>
      <c r="E55" s="111">
        <v>7060.3829999999998</v>
      </c>
      <c r="F55" s="114">
        <v>1544.5639999999996</v>
      </c>
      <c r="G55" s="106"/>
      <c r="H55" s="106"/>
      <c r="I55" s="110">
        <v>628.54399999999998</v>
      </c>
      <c r="J55" s="110">
        <v>516.90499999999997</v>
      </c>
      <c r="K55" s="110">
        <v>2614.7530000000002</v>
      </c>
      <c r="L55" s="110">
        <v>831.15700000000004</v>
      </c>
      <c r="M55" s="110">
        <v>715.95500000000004</v>
      </c>
      <c r="N55" s="110">
        <v>825.15599999999995</v>
      </c>
      <c r="O55" s="110">
        <v>31</v>
      </c>
      <c r="P55" s="111">
        <v>7708.0339999999997</v>
      </c>
      <c r="Q55" s="114">
        <v>-430.21100000000001</v>
      </c>
      <c r="R55" s="110">
        <v>-217.44</v>
      </c>
      <c r="S55" s="110">
        <v>-647.65100000000007</v>
      </c>
      <c r="T55" s="125">
        <v>27042152</v>
      </c>
      <c r="U55" s="111">
        <v>25004268</v>
      </c>
      <c r="V55" s="115">
        <v>0</v>
      </c>
      <c r="W55" s="138">
        <v>19.108826225611519</v>
      </c>
      <c r="X55" s="90">
        <v>47</v>
      </c>
      <c r="Y55" s="10">
        <v>30</v>
      </c>
      <c r="Z55" s="103">
        <v>38.5</v>
      </c>
    </row>
    <row r="56" spans="1:26" s="108" customFormat="1" ht="12" hidden="1" customHeight="1" x14ac:dyDescent="0.2">
      <c r="A56" s="84" t="s">
        <v>70</v>
      </c>
      <c r="B56" s="40">
        <v>36882</v>
      </c>
      <c r="C56" s="110">
        <v>3969.5630000000001</v>
      </c>
      <c r="D56" s="110">
        <v>3220.23</v>
      </c>
      <c r="E56" s="111">
        <v>7189.7929999999997</v>
      </c>
      <c r="F56" s="114">
        <v>1085.5019999999997</v>
      </c>
      <c r="G56" s="106"/>
      <c r="H56" s="106"/>
      <c r="I56" s="110">
        <v>609.31799999999998</v>
      </c>
      <c r="J56" s="110">
        <v>508.26100000000002</v>
      </c>
      <c r="K56" s="110">
        <v>2679.857</v>
      </c>
      <c r="L56" s="110">
        <v>867.77700000000004</v>
      </c>
      <c r="M56" s="110">
        <v>913.31500000000005</v>
      </c>
      <c r="N56" s="110">
        <v>838.91800000000001</v>
      </c>
      <c r="O56" s="110">
        <v>30</v>
      </c>
      <c r="P56" s="111">
        <v>7532.9479999999994</v>
      </c>
      <c r="Q56" s="114">
        <v>-396.02800000000002</v>
      </c>
      <c r="R56" s="110">
        <v>52.872999999999998</v>
      </c>
      <c r="S56" s="110">
        <v>-343.15499999999997</v>
      </c>
      <c r="T56" s="125">
        <v>26646124</v>
      </c>
      <c r="U56" s="111">
        <v>25057141</v>
      </c>
      <c r="V56" s="115">
        <v>0</v>
      </c>
      <c r="W56" s="138">
        <v>23.366018011927199</v>
      </c>
      <c r="X56" s="90">
        <v>43</v>
      </c>
      <c r="Y56" s="10">
        <v>26</v>
      </c>
      <c r="Z56" s="103">
        <v>34.5</v>
      </c>
    </row>
    <row r="57" spans="1:26" s="108" customFormat="1" ht="12" hidden="1" customHeight="1" x14ac:dyDescent="0.2">
      <c r="A57" s="84" t="s">
        <v>71</v>
      </c>
      <c r="B57" s="40">
        <v>36883</v>
      </c>
      <c r="C57" s="110">
        <v>3939.37</v>
      </c>
      <c r="D57" s="110">
        <v>3144.6950000000002</v>
      </c>
      <c r="E57" s="111">
        <v>7084.0650000000005</v>
      </c>
      <c r="F57" s="114">
        <v>837.61400000000015</v>
      </c>
      <c r="G57" s="106"/>
      <c r="H57" s="106"/>
      <c r="I57" s="110">
        <v>588.73500000000001</v>
      </c>
      <c r="J57" s="110">
        <v>505.49599999999998</v>
      </c>
      <c r="K57" s="110">
        <v>2569.739</v>
      </c>
      <c r="L57" s="110">
        <v>872.23699999999997</v>
      </c>
      <c r="M57" s="110">
        <v>1086.098</v>
      </c>
      <c r="N57" s="110">
        <v>839.78599999999994</v>
      </c>
      <c r="O57" s="110">
        <v>36</v>
      </c>
      <c r="P57" s="111">
        <v>7335.7050000000008</v>
      </c>
      <c r="Q57" s="114">
        <v>-293.06400000000002</v>
      </c>
      <c r="R57" s="110">
        <v>41.423999999999999</v>
      </c>
      <c r="S57" s="110">
        <v>-251.64</v>
      </c>
      <c r="T57" s="125">
        <v>26353060</v>
      </c>
      <c r="U57" s="111">
        <v>25098565</v>
      </c>
      <c r="V57" s="115">
        <v>-3.1263880373444408E-13</v>
      </c>
      <c r="W57" s="138">
        <v>35.300189990795722</v>
      </c>
      <c r="X57" s="90">
        <v>46</v>
      </c>
      <c r="Y57" s="10">
        <v>24</v>
      </c>
      <c r="Z57" s="103">
        <v>35</v>
      </c>
    </row>
    <row r="58" spans="1:26" s="108" customFormat="1" ht="12" hidden="1" customHeight="1" x14ac:dyDescent="0.2">
      <c r="A58" s="84" t="s">
        <v>72</v>
      </c>
      <c r="B58" s="40">
        <v>36884</v>
      </c>
      <c r="C58" s="110">
        <v>3988.5410000000002</v>
      </c>
      <c r="D58" s="110">
        <v>3204.4569999999999</v>
      </c>
      <c r="E58" s="111">
        <v>7192.9979999999996</v>
      </c>
      <c r="F58" s="114">
        <v>1259.6329999999994</v>
      </c>
      <c r="G58" s="106"/>
      <c r="H58" s="106"/>
      <c r="I58" s="110">
        <v>638.35599999999999</v>
      </c>
      <c r="J58" s="110">
        <v>485.05900000000003</v>
      </c>
      <c r="K58" s="110">
        <v>2612.2829999999999</v>
      </c>
      <c r="L58" s="110">
        <v>888.80700000000002</v>
      </c>
      <c r="M58" s="110">
        <v>1061.6489999999999</v>
      </c>
      <c r="N58" s="110">
        <v>839.101</v>
      </c>
      <c r="O58" s="110">
        <v>39</v>
      </c>
      <c r="P58" s="111">
        <v>7823.887999999999</v>
      </c>
      <c r="Q58" s="114">
        <v>-501.94600000000003</v>
      </c>
      <c r="R58" s="110">
        <v>-128.94399999999999</v>
      </c>
      <c r="S58" s="110">
        <v>-630.89</v>
      </c>
      <c r="T58" s="125">
        <v>25851114</v>
      </c>
      <c r="U58" s="111">
        <v>24969621</v>
      </c>
      <c r="V58" s="115">
        <v>0</v>
      </c>
      <c r="W58" s="138">
        <v>30.747210178596461</v>
      </c>
      <c r="X58" s="90">
        <v>35</v>
      </c>
      <c r="Y58" s="10">
        <v>24</v>
      </c>
      <c r="Z58" s="103">
        <v>29.5</v>
      </c>
    </row>
    <row r="59" spans="1:26" s="108" customFormat="1" ht="12" hidden="1" customHeight="1" x14ac:dyDescent="0.2">
      <c r="A59" s="84" t="s">
        <v>73</v>
      </c>
      <c r="B59" s="40">
        <v>36885</v>
      </c>
      <c r="C59" s="110">
        <v>3923.3879999999999</v>
      </c>
      <c r="D59" s="110">
        <v>3178.328</v>
      </c>
      <c r="E59" s="111">
        <v>7101.7160000000003</v>
      </c>
      <c r="F59" s="114">
        <v>1138.6409999999996</v>
      </c>
      <c r="G59" s="106"/>
      <c r="H59" s="106"/>
      <c r="I59" s="110">
        <v>662.274</v>
      </c>
      <c r="J59" s="110">
        <v>506.69499999999999</v>
      </c>
      <c r="K59" s="110">
        <v>2574.1640000000002</v>
      </c>
      <c r="L59" s="110">
        <v>884.68700000000001</v>
      </c>
      <c r="M59" s="110">
        <v>1024.491</v>
      </c>
      <c r="N59" s="110">
        <v>842.17399999999998</v>
      </c>
      <c r="O59" s="110">
        <v>43</v>
      </c>
      <c r="P59" s="111">
        <v>7676.1260000000002</v>
      </c>
      <c r="Q59" s="114">
        <v>-392.91699999999997</v>
      </c>
      <c r="R59" s="110">
        <v>-181.49299999999999</v>
      </c>
      <c r="S59" s="110">
        <v>-574.41</v>
      </c>
      <c r="T59" s="125">
        <v>25458197</v>
      </c>
      <c r="U59" s="111">
        <v>24788128</v>
      </c>
      <c r="V59" s="115">
        <v>0</v>
      </c>
      <c r="W59" s="138">
        <v>25.44507343311648</v>
      </c>
      <c r="X59" s="90">
        <v>34</v>
      </c>
      <c r="Y59" s="10">
        <v>18</v>
      </c>
      <c r="Z59" s="103">
        <v>26</v>
      </c>
    </row>
    <row r="60" spans="1:26" s="108" customFormat="1" ht="12" hidden="1" customHeight="1" x14ac:dyDescent="0.2">
      <c r="A60" s="84" t="s">
        <v>74</v>
      </c>
      <c r="B60" s="40">
        <v>36886</v>
      </c>
      <c r="C60" s="110">
        <v>3942.4650000000001</v>
      </c>
      <c r="D60" s="110">
        <v>3212.0920000000001</v>
      </c>
      <c r="E60" s="111">
        <v>7154.5570000000007</v>
      </c>
      <c r="F60" s="114">
        <v>1156.3630000000012</v>
      </c>
      <c r="G60" s="106"/>
      <c r="H60" s="106"/>
      <c r="I60" s="110">
        <v>740.92</v>
      </c>
      <c r="J60" s="110">
        <v>510.09500000000003</v>
      </c>
      <c r="K60" s="110">
        <v>2653.3919999999998</v>
      </c>
      <c r="L60" s="110">
        <v>874.86900000000003</v>
      </c>
      <c r="M60" s="110">
        <v>944.53099999999995</v>
      </c>
      <c r="N60" s="110">
        <v>846.16</v>
      </c>
      <c r="O60" s="110">
        <v>43</v>
      </c>
      <c r="P60" s="111">
        <v>7769.33</v>
      </c>
      <c r="Q60" s="114">
        <v>-453.834</v>
      </c>
      <c r="R60" s="110">
        <v>-160.93899999999999</v>
      </c>
      <c r="S60" s="110">
        <v>-614.77300000000002</v>
      </c>
      <c r="T60" s="125">
        <v>25004363</v>
      </c>
      <c r="U60" s="111">
        <v>24627189</v>
      </c>
      <c r="V60" s="115">
        <v>0</v>
      </c>
      <c r="W60" s="138">
        <v>19.380170140802896</v>
      </c>
      <c r="X60" s="90">
        <v>31</v>
      </c>
      <c r="Y60" s="10">
        <v>14</v>
      </c>
      <c r="Z60" s="103">
        <v>22.5</v>
      </c>
    </row>
    <row r="61" spans="1:26" s="108" customFormat="1" ht="12" hidden="1" customHeight="1" x14ac:dyDescent="0.2">
      <c r="A61" s="84" t="s">
        <v>68</v>
      </c>
      <c r="B61" s="40">
        <v>36887</v>
      </c>
      <c r="C61" s="110">
        <v>3994.5329999999999</v>
      </c>
      <c r="D61" s="110">
        <v>3162.5569999999998</v>
      </c>
      <c r="E61" s="111">
        <v>7157.09</v>
      </c>
      <c r="F61" s="114">
        <v>988.19500000000005</v>
      </c>
      <c r="G61" s="106"/>
      <c r="H61" s="106"/>
      <c r="I61" s="110">
        <v>702.34799999999996</v>
      </c>
      <c r="J61" s="110">
        <v>516.71199999999999</v>
      </c>
      <c r="K61" s="110">
        <v>2610.8310000000001</v>
      </c>
      <c r="L61" s="110">
        <v>871.26700000000005</v>
      </c>
      <c r="M61" s="110">
        <v>955.59400000000005</v>
      </c>
      <c r="N61" s="110">
        <v>841.226</v>
      </c>
      <c r="O61" s="110">
        <v>43</v>
      </c>
      <c r="P61" s="111">
        <v>7529.1729999999998</v>
      </c>
      <c r="Q61" s="114">
        <v>-443.947</v>
      </c>
      <c r="R61" s="110">
        <v>71.864000000000004</v>
      </c>
      <c r="S61" s="110">
        <v>-372.08299999999997</v>
      </c>
      <c r="T61" s="125">
        <v>24560416</v>
      </c>
      <c r="U61" s="111">
        <v>24699053</v>
      </c>
      <c r="V61" s="115">
        <v>0</v>
      </c>
      <c r="W61" s="138">
        <v>31.401202112589779</v>
      </c>
      <c r="X61" s="90">
        <v>36</v>
      </c>
      <c r="Y61" s="10">
        <v>14</v>
      </c>
      <c r="Z61" s="103">
        <v>25</v>
      </c>
    </row>
    <row r="62" spans="1:26" s="108" customFormat="1" ht="12" hidden="1" customHeight="1" x14ac:dyDescent="0.2">
      <c r="A62" s="84" t="s">
        <v>69</v>
      </c>
      <c r="B62" s="40">
        <v>36888</v>
      </c>
      <c r="C62" s="110">
        <v>3971.5810000000001</v>
      </c>
      <c r="D62" s="110">
        <v>3141.6129999999998</v>
      </c>
      <c r="E62" s="111">
        <v>7113.1939999999995</v>
      </c>
      <c r="F62" s="114">
        <v>896.39399999999978</v>
      </c>
      <c r="G62" s="106"/>
      <c r="H62" s="106"/>
      <c r="I62" s="110">
        <v>699.56500000000005</v>
      </c>
      <c r="J62" s="110">
        <v>515.12300000000005</v>
      </c>
      <c r="K62" s="110">
        <v>2595.1770000000001</v>
      </c>
      <c r="L62" s="110">
        <v>892.04600000000005</v>
      </c>
      <c r="M62" s="110">
        <v>1125.759</v>
      </c>
      <c r="N62" s="110">
        <v>845.42700000000002</v>
      </c>
      <c r="O62" s="110">
        <v>58</v>
      </c>
      <c r="P62" s="111">
        <v>7627.491</v>
      </c>
      <c r="Q62" s="114">
        <v>-492.44400000000002</v>
      </c>
      <c r="R62" s="110">
        <v>-21.853000000000002</v>
      </c>
      <c r="S62" s="110">
        <v>-514.29700000000003</v>
      </c>
      <c r="T62" s="125">
        <v>24067972</v>
      </c>
      <c r="U62" s="111">
        <v>24677200</v>
      </c>
      <c r="V62" s="115">
        <v>0</v>
      </c>
      <c r="W62" s="138">
        <v>39.666881991118423</v>
      </c>
      <c r="X62" s="90">
        <v>31</v>
      </c>
      <c r="Y62" s="10">
        <v>13</v>
      </c>
      <c r="Z62" s="103">
        <v>22</v>
      </c>
    </row>
    <row r="63" spans="1:26" s="108" customFormat="1" ht="12" hidden="1" customHeight="1" x14ac:dyDescent="0.2">
      <c r="A63" s="84" t="s">
        <v>70</v>
      </c>
      <c r="B63" s="40">
        <v>36889</v>
      </c>
      <c r="C63" s="110">
        <v>4008.5810000000001</v>
      </c>
      <c r="D63" s="110">
        <v>3099.43</v>
      </c>
      <c r="E63" s="111">
        <v>7108.0110000000004</v>
      </c>
      <c r="F63" s="114">
        <v>1159.7249999999999</v>
      </c>
      <c r="G63" s="106"/>
      <c r="H63" s="106"/>
      <c r="I63" s="110">
        <v>698.32899999999995</v>
      </c>
      <c r="J63" s="110">
        <v>521.14099999999996</v>
      </c>
      <c r="K63" s="110">
        <v>2627.2779999999998</v>
      </c>
      <c r="L63" s="110">
        <v>858.92700000000002</v>
      </c>
      <c r="M63" s="110">
        <v>1095.614</v>
      </c>
      <c r="N63" s="110">
        <v>833.03599999999994</v>
      </c>
      <c r="O63" s="110">
        <v>36</v>
      </c>
      <c r="P63" s="111">
        <v>7830.05</v>
      </c>
      <c r="Q63" s="114">
        <v>-539.04100000000005</v>
      </c>
      <c r="R63" s="110">
        <v>-182.99799999999999</v>
      </c>
      <c r="S63" s="110">
        <v>-722.03899999999999</v>
      </c>
      <c r="T63" s="125">
        <v>23528931</v>
      </c>
      <c r="U63" s="111">
        <v>24494202</v>
      </c>
      <c r="V63" s="115">
        <v>1.1368683772161603E-12</v>
      </c>
      <c r="W63" s="138">
        <v>27.158334846455496</v>
      </c>
      <c r="X63" s="90">
        <v>28</v>
      </c>
      <c r="Y63" s="10">
        <v>11</v>
      </c>
      <c r="Z63" s="103">
        <v>19.5</v>
      </c>
    </row>
    <row r="64" spans="1:26" s="108" customFormat="1" ht="12" hidden="1" customHeight="1" x14ac:dyDescent="0.2">
      <c r="A64" s="84" t="s">
        <v>71</v>
      </c>
      <c r="B64" s="40">
        <v>36890</v>
      </c>
      <c r="C64" s="110">
        <v>3953.1610000000001</v>
      </c>
      <c r="D64" s="110">
        <v>3155.134</v>
      </c>
      <c r="E64" s="111">
        <v>7108.2950000000001</v>
      </c>
      <c r="F64" s="114">
        <v>1119.2389999999996</v>
      </c>
      <c r="G64" s="106"/>
      <c r="H64" s="106"/>
      <c r="I64" s="110">
        <v>672.45600000000002</v>
      </c>
      <c r="J64" s="110">
        <v>521.49900000000002</v>
      </c>
      <c r="K64" s="110">
        <v>2601.1190000000001</v>
      </c>
      <c r="L64" s="110">
        <v>864.72299999999996</v>
      </c>
      <c r="M64" s="110">
        <v>1131.009</v>
      </c>
      <c r="N64" s="110">
        <v>846.5</v>
      </c>
      <c r="O64" s="110">
        <v>32</v>
      </c>
      <c r="P64" s="111">
        <v>7788.5450000000001</v>
      </c>
      <c r="Q64" s="114">
        <v>-491.79300000000001</v>
      </c>
      <c r="R64" s="110">
        <v>-188.45699999999999</v>
      </c>
      <c r="S64" s="110">
        <v>-680.25</v>
      </c>
      <c r="T64" s="125">
        <v>23037138</v>
      </c>
      <c r="U64" s="111">
        <v>24305745</v>
      </c>
      <c r="V64" s="115">
        <v>0</v>
      </c>
      <c r="W64" s="138">
        <v>26.967894763884367</v>
      </c>
      <c r="X64" s="90">
        <v>28</v>
      </c>
      <c r="Y64" s="10">
        <v>19</v>
      </c>
      <c r="Z64" s="103">
        <v>23.5</v>
      </c>
    </row>
    <row r="65" spans="1:26" s="24" customFormat="1" ht="12" hidden="1" customHeight="1" x14ac:dyDescent="0.2">
      <c r="A65" s="94" t="s">
        <v>72</v>
      </c>
      <c r="B65" s="41">
        <v>36891</v>
      </c>
      <c r="C65" s="117">
        <v>3914.1669999999999</v>
      </c>
      <c r="D65" s="117">
        <v>3177.56</v>
      </c>
      <c r="E65" s="118">
        <v>7091.7269999999999</v>
      </c>
      <c r="F65" s="119">
        <v>1024.8270000000009</v>
      </c>
      <c r="G65" s="120"/>
      <c r="H65" s="120"/>
      <c r="I65" s="117">
        <v>673.18100000000004</v>
      </c>
      <c r="J65" s="117">
        <v>513.83900000000006</v>
      </c>
      <c r="K65" s="117">
        <v>2669.3609999999999</v>
      </c>
      <c r="L65" s="117">
        <v>853.30399999999997</v>
      </c>
      <c r="M65" s="117">
        <v>1044.713</v>
      </c>
      <c r="N65" s="117">
        <v>837.48099999999999</v>
      </c>
      <c r="O65" s="117">
        <v>32</v>
      </c>
      <c r="P65" s="118">
        <v>7648.7060000000001</v>
      </c>
      <c r="Q65" s="119">
        <v>-521.73800000000006</v>
      </c>
      <c r="R65" s="117">
        <v>-35.241</v>
      </c>
      <c r="S65" s="117">
        <v>-556.97900000000004</v>
      </c>
      <c r="T65" s="126">
        <v>22515400</v>
      </c>
      <c r="U65" s="118">
        <v>24270504</v>
      </c>
      <c r="V65" s="116">
        <v>0</v>
      </c>
      <c r="W65" s="139">
        <v>27.830562246745785</v>
      </c>
      <c r="X65" s="122">
        <v>26</v>
      </c>
      <c r="Y65" s="24">
        <v>19</v>
      </c>
      <c r="Z65" s="121">
        <v>22.5</v>
      </c>
    </row>
    <row r="66" spans="1:26" s="108" customFormat="1" ht="12" hidden="1" customHeight="1" x14ac:dyDescent="0.2">
      <c r="A66" s="84" t="s">
        <v>73</v>
      </c>
      <c r="B66" s="40">
        <v>36892</v>
      </c>
      <c r="C66" s="110">
        <v>4056.672</v>
      </c>
      <c r="D66" s="110">
        <v>3096.569</v>
      </c>
      <c r="E66" s="111">
        <v>7153.241</v>
      </c>
      <c r="F66" s="114">
        <v>1395.85</v>
      </c>
      <c r="G66" s="106"/>
      <c r="H66" s="106"/>
      <c r="I66" s="110">
        <v>710.80700000000002</v>
      </c>
      <c r="J66" s="110">
        <v>439.50900000000001</v>
      </c>
      <c r="K66" s="110">
        <v>2649.277</v>
      </c>
      <c r="L66" s="110">
        <v>827.56500000000005</v>
      </c>
      <c r="M66" s="110">
        <v>1066.4659999999999</v>
      </c>
      <c r="N66" s="110">
        <v>861.56600000000003</v>
      </c>
      <c r="O66" s="110">
        <v>55</v>
      </c>
      <c r="P66" s="111">
        <v>8006.04</v>
      </c>
      <c r="Q66" s="114">
        <v>-564.48</v>
      </c>
      <c r="R66" s="110">
        <v>-288.31900000000002</v>
      </c>
      <c r="S66" s="110">
        <v>-852.79899999999998</v>
      </c>
      <c r="T66" s="125">
        <v>21950920</v>
      </c>
      <c r="U66" s="111">
        <v>23982185</v>
      </c>
      <c r="V66" s="115">
        <v>9.0949470177292824E-13</v>
      </c>
      <c r="W66" s="138">
        <v>25.925227973843025</v>
      </c>
      <c r="X66" s="37">
        <v>25</v>
      </c>
      <c r="Y66" s="5">
        <v>17</v>
      </c>
      <c r="Z66" s="103">
        <v>21</v>
      </c>
    </row>
    <row r="67" spans="1:26" s="108" customFormat="1" ht="12" hidden="1" customHeight="1" x14ac:dyDescent="0.2">
      <c r="A67" s="84" t="s">
        <v>74</v>
      </c>
      <c r="B67" s="40">
        <v>36893</v>
      </c>
      <c r="C67" s="110">
        <v>4076.7510000000002</v>
      </c>
      <c r="D67" s="110">
        <v>3108.346</v>
      </c>
      <c r="E67" s="111">
        <v>7185.0969999999998</v>
      </c>
      <c r="F67" s="114">
        <v>1162.2349999999999</v>
      </c>
      <c r="G67" s="106"/>
      <c r="H67" s="106"/>
      <c r="I67" s="110">
        <v>773.56</v>
      </c>
      <c r="J67" s="110">
        <v>434.34300000000002</v>
      </c>
      <c r="K67" s="110">
        <v>2695.056</v>
      </c>
      <c r="L67" s="110">
        <v>835.50900000000001</v>
      </c>
      <c r="M67" s="110">
        <v>1050.6869999999999</v>
      </c>
      <c r="N67" s="110">
        <v>850.13800000000003</v>
      </c>
      <c r="O67" s="110">
        <v>55</v>
      </c>
      <c r="P67" s="111">
        <v>7856.5279999999993</v>
      </c>
      <c r="Q67" s="114">
        <v>-571.30999999999995</v>
      </c>
      <c r="R67" s="110">
        <v>-100.121</v>
      </c>
      <c r="S67" s="110">
        <v>-671.43099999999993</v>
      </c>
      <c r="T67" s="125">
        <v>21379610</v>
      </c>
      <c r="U67" s="111">
        <v>23882064</v>
      </c>
      <c r="V67" s="115">
        <v>0</v>
      </c>
      <c r="W67" s="138">
        <v>24.943929001285909</v>
      </c>
      <c r="X67" s="37">
        <v>28</v>
      </c>
      <c r="Y67" s="5">
        <v>24</v>
      </c>
      <c r="Z67" s="103">
        <v>26</v>
      </c>
    </row>
    <row r="68" spans="1:26" s="108" customFormat="1" ht="12" hidden="1" customHeight="1" x14ac:dyDescent="0.2">
      <c r="A68" s="84" t="s">
        <v>68</v>
      </c>
      <c r="B68" s="40">
        <v>36894</v>
      </c>
      <c r="C68" s="110">
        <v>4027.654</v>
      </c>
      <c r="D68" s="110">
        <v>3198.9560000000001</v>
      </c>
      <c r="E68" s="111">
        <v>7226.61</v>
      </c>
      <c r="F68" s="114">
        <v>845.50400000000127</v>
      </c>
      <c r="G68" s="106"/>
      <c r="H68" s="106"/>
      <c r="I68" s="110">
        <v>770.24400000000003</v>
      </c>
      <c r="J68" s="110">
        <v>428.935</v>
      </c>
      <c r="K68" s="110">
        <v>2679.8649999999998</v>
      </c>
      <c r="L68" s="110">
        <v>881.37300000000005</v>
      </c>
      <c r="M68" s="110">
        <v>1111.569</v>
      </c>
      <c r="N68" s="110">
        <v>870.55499999999995</v>
      </c>
      <c r="O68" s="110">
        <v>62</v>
      </c>
      <c r="P68" s="111">
        <v>7650.0450000000001</v>
      </c>
      <c r="Q68" s="114">
        <v>-493.935</v>
      </c>
      <c r="R68" s="110">
        <v>70.5</v>
      </c>
      <c r="S68" s="110">
        <v>-423.435</v>
      </c>
      <c r="T68" s="125">
        <v>20885675</v>
      </c>
      <c r="U68" s="111">
        <v>23952564</v>
      </c>
      <c r="V68" s="115">
        <v>5.1159076974727213E-13</v>
      </c>
      <c r="W68" s="138">
        <v>33.98652348694953</v>
      </c>
      <c r="X68" s="37">
        <v>26</v>
      </c>
      <c r="Y68" s="5">
        <v>20</v>
      </c>
      <c r="Z68" s="103">
        <v>23</v>
      </c>
    </row>
    <row r="69" spans="1:26" s="108" customFormat="1" ht="12" hidden="1" customHeight="1" x14ac:dyDescent="0.2">
      <c r="A69" s="84" t="s">
        <v>69</v>
      </c>
      <c r="B69" s="40">
        <v>36895</v>
      </c>
      <c r="C69" s="110">
        <v>3986.7629999999999</v>
      </c>
      <c r="D69" s="110">
        <v>3201.8339999999998</v>
      </c>
      <c r="E69" s="111">
        <v>7188.5969999999998</v>
      </c>
      <c r="F69" s="114">
        <v>826.71999999999912</v>
      </c>
      <c r="G69" s="106"/>
      <c r="H69" s="106"/>
      <c r="I69" s="110">
        <v>791.96600000000001</v>
      </c>
      <c r="J69" s="110">
        <v>383</v>
      </c>
      <c r="K69" s="110">
        <v>2682.8110000000001</v>
      </c>
      <c r="L69" s="110">
        <v>824.10400000000004</v>
      </c>
      <c r="M69" s="110">
        <v>1072.1780000000001</v>
      </c>
      <c r="N69" s="110">
        <v>848.58699999999999</v>
      </c>
      <c r="O69" s="110">
        <v>63</v>
      </c>
      <c r="P69" s="111">
        <v>7492.366</v>
      </c>
      <c r="Q69" s="114">
        <v>-423.709</v>
      </c>
      <c r="R69" s="110">
        <v>119.94</v>
      </c>
      <c r="S69" s="110">
        <v>-303.76900000000001</v>
      </c>
      <c r="T69" s="125">
        <v>20461966</v>
      </c>
      <c r="U69" s="111">
        <v>24072504</v>
      </c>
      <c r="V69" s="115">
        <v>0</v>
      </c>
      <c r="W69" s="138">
        <v>42.657840921534408</v>
      </c>
      <c r="X69" s="37">
        <v>26</v>
      </c>
      <c r="Y69" s="5">
        <v>21</v>
      </c>
      <c r="Z69" s="103">
        <v>23.5</v>
      </c>
    </row>
    <row r="70" spans="1:26" s="108" customFormat="1" ht="12" hidden="1" customHeight="1" x14ac:dyDescent="0.2">
      <c r="A70" s="84" t="s">
        <v>70</v>
      </c>
      <c r="B70" s="40">
        <v>36896</v>
      </c>
      <c r="C70" s="110">
        <v>4056.42</v>
      </c>
      <c r="D70" s="110">
        <v>3179.0410000000002</v>
      </c>
      <c r="E70" s="111">
        <v>7235.4610000000002</v>
      </c>
      <c r="F70" s="114">
        <v>962.12599999999907</v>
      </c>
      <c r="G70" s="106"/>
      <c r="H70" s="106"/>
      <c r="I70" s="110">
        <v>738.77700000000004</v>
      </c>
      <c r="J70" s="110">
        <v>324.20800000000003</v>
      </c>
      <c r="K70" s="110">
        <v>2727.2820000000002</v>
      </c>
      <c r="L70" s="110">
        <v>862.70100000000002</v>
      </c>
      <c r="M70" s="110">
        <v>929.16499999999996</v>
      </c>
      <c r="N70" s="110">
        <v>879.86800000000005</v>
      </c>
      <c r="O70" s="110">
        <v>84</v>
      </c>
      <c r="P70" s="111">
        <v>7508.1270000000004</v>
      </c>
      <c r="Q70" s="114">
        <v>-434.71899999999999</v>
      </c>
      <c r="R70" s="110">
        <v>162.053</v>
      </c>
      <c r="S70" s="110">
        <v>-272.666</v>
      </c>
      <c r="T70" s="125">
        <v>20027247</v>
      </c>
      <c r="U70" s="111">
        <v>24234557</v>
      </c>
      <c r="V70" s="115">
        <v>0</v>
      </c>
      <c r="W70" s="138">
        <v>45.986612181869461</v>
      </c>
      <c r="X70" s="37">
        <v>25</v>
      </c>
      <c r="Y70" s="5">
        <v>21</v>
      </c>
      <c r="Z70" s="103">
        <v>23</v>
      </c>
    </row>
    <row r="71" spans="1:26" s="108" customFormat="1" ht="12" hidden="1" customHeight="1" x14ac:dyDescent="0.2">
      <c r="A71" s="84" t="s">
        <v>71</v>
      </c>
      <c r="B71" s="40">
        <v>36897</v>
      </c>
      <c r="C71" s="110">
        <v>3974.7440000000001</v>
      </c>
      <c r="D71" s="110">
        <v>3266.7660000000001</v>
      </c>
      <c r="E71" s="111">
        <v>7241.51</v>
      </c>
      <c r="F71" s="114">
        <v>686.00899999999979</v>
      </c>
      <c r="G71" s="106"/>
      <c r="H71" s="106"/>
      <c r="I71" s="110">
        <v>750</v>
      </c>
      <c r="J71" s="110">
        <v>363.38</v>
      </c>
      <c r="K71" s="110">
        <v>2740.0050000000001</v>
      </c>
      <c r="L71" s="110">
        <v>866.702</v>
      </c>
      <c r="M71" s="110">
        <v>1130.798</v>
      </c>
      <c r="N71" s="110">
        <v>877.40700000000004</v>
      </c>
      <c r="O71" s="110">
        <v>81</v>
      </c>
      <c r="P71" s="111">
        <v>7495.3010000000004</v>
      </c>
      <c r="Q71" s="114">
        <v>-445.36799999999999</v>
      </c>
      <c r="R71" s="110">
        <v>191.577</v>
      </c>
      <c r="S71" s="110">
        <v>-253.791</v>
      </c>
      <c r="T71" s="125">
        <v>19581879</v>
      </c>
      <c r="U71" s="111">
        <v>24426134</v>
      </c>
      <c r="V71" s="115">
        <v>0</v>
      </c>
      <c r="W71" s="138">
        <v>46.869294841675512</v>
      </c>
      <c r="X71" s="37">
        <v>25</v>
      </c>
      <c r="Y71" s="5">
        <v>21</v>
      </c>
      <c r="Z71" s="103">
        <v>23</v>
      </c>
    </row>
    <row r="72" spans="1:26" s="108" customFormat="1" ht="12" hidden="1" customHeight="1" x14ac:dyDescent="0.2">
      <c r="A72" s="84" t="s">
        <v>72</v>
      </c>
      <c r="B72" s="40">
        <v>36898</v>
      </c>
      <c r="C72" s="110">
        <v>4011.0309999999999</v>
      </c>
      <c r="D72" s="110">
        <v>3259.2130000000002</v>
      </c>
      <c r="E72" s="111">
        <v>7270.2440000000006</v>
      </c>
      <c r="F72" s="114">
        <v>1042.4210000000005</v>
      </c>
      <c r="G72" s="106"/>
      <c r="H72" s="106"/>
      <c r="I72" s="110">
        <v>750</v>
      </c>
      <c r="J72" s="110">
        <v>360.03300000000002</v>
      </c>
      <c r="K72" s="110">
        <v>2722.25</v>
      </c>
      <c r="L72" s="110">
        <v>875.33600000000001</v>
      </c>
      <c r="M72" s="110">
        <v>1162.777</v>
      </c>
      <c r="N72" s="110">
        <v>877.45299999999997</v>
      </c>
      <c r="O72" s="110">
        <v>59</v>
      </c>
      <c r="P72" s="111">
        <v>7849.27</v>
      </c>
      <c r="Q72" s="114">
        <v>-477.72800000000001</v>
      </c>
      <c r="R72" s="110">
        <v>-101.298</v>
      </c>
      <c r="S72" s="110">
        <v>-579.02600000000007</v>
      </c>
      <c r="T72" s="125">
        <v>19104151</v>
      </c>
      <c r="U72" s="111">
        <v>24324836</v>
      </c>
      <c r="V72" s="115">
        <v>0</v>
      </c>
      <c r="W72" s="138">
        <v>38.807474831218109</v>
      </c>
      <c r="X72" s="37">
        <v>25</v>
      </c>
      <c r="Y72" s="5">
        <v>12</v>
      </c>
      <c r="Z72" s="103">
        <v>18.5</v>
      </c>
    </row>
    <row r="73" spans="1:26" s="108" customFormat="1" ht="12" hidden="1" customHeight="1" x14ac:dyDescent="0.2">
      <c r="A73" s="84" t="s">
        <v>73</v>
      </c>
      <c r="B73" s="40">
        <v>36899</v>
      </c>
      <c r="C73" s="110">
        <v>4094.1550000000002</v>
      </c>
      <c r="D73" s="110">
        <v>3150</v>
      </c>
      <c r="E73" s="111">
        <v>7244.1550000000007</v>
      </c>
      <c r="F73" s="114">
        <v>1217.8780000000002</v>
      </c>
      <c r="G73" s="106"/>
      <c r="H73" s="106"/>
      <c r="I73" s="110">
        <v>755.04</v>
      </c>
      <c r="J73" s="110">
        <v>400</v>
      </c>
      <c r="K73" s="110">
        <v>2723.6790000000001</v>
      </c>
      <c r="L73" s="110">
        <v>875</v>
      </c>
      <c r="M73" s="110">
        <v>941.81299999999999</v>
      </c>
      <c r="N73" s="110">
        <v>863.29200000000003</v>
      </c>
      <c r="O73" s="110">
        <v>58</v>
      </c>
      <c r="P73" s="111">
        <v>7834.7020000000011</v>
      </c>
      <c r="Q73" s="114">
        <v>-502.47899999999998</v>
      </c>
      <c r="R73" s="110">
        <v>-88.067999999999998</v>
      </c>
      <c r="S73" s="110">
        <v>-590.54700000000003</v>
      </c>
      <c r="T73" s="125">
        <v>18601672</v>
      </c>
      <c r="U73" s="111">
        <v>24236768</v>
      </c>
      <c r="V73" s="115">
        <v>0</v>
      </c>
      <c r="W73" s="138">
        <v>31.371567547284396</v>
      </c>
      <c r="X73" s="37">
        <v>24</v>
      </c>
      <c r="Y73" s="5">
        <v>16</v>
      </c>
      <c r="Z73" s="103">
        <v>20</v>
      </c>
    </row>
    <row r="74" spans="1:26" s="108" customFormat="1" ht="12" hidden="1" customHeight="1" x14ac:dyDescent="0.2">
      <c r="A74" s="84" t="s">
        <v>74</v>
      </c>
      <c r="B74" s="40">
        <v>36900</v>
      </c>
      <c r="C74" s="110">
        <v>4062.1750000000002</v>
      </c>
      <c r="D74" s="110">
        <v>3233.8989999999999</v>
      </c>
      <c r="E74" s="111">
        <v>7296.0740000000005</v>
      </c>
      <c r="F74" s="114">
        <v>1311.72</v>
      </c>
      <c r="G74" s="106"/>
      <c r="H74" s="106"/>
      <c r="I74" s="110">
        <v>725</v>
      </c>
      <c r="J74" s="110">
        <v>400</v>
      </c>
      <c r="K74" s="110">
        <v>2700</v>
      </c>
      <c r="L74" s="110">
        <v>874.72299999999996</v>
      </c>
      <c r="M74" s="110">
        <v>940</v>
      </c>
      <c r="N74" s="110">
        <v>850</v>
      </c>
      <c r="O74" s="110">
        <v>63</v>
      </c>
      <c r="P74" s="111">
        <v>7864.4430000000002</v>
      </c>
      <c r="Q74" s="114">
        <v>-485.48599999999999</v>
      </c>
      <c r="R74" s="110">
        <v>-82.882999999999996</v>
      </c>
      <c r="S74" s="110">
        <v>-568.36900000000003</v>
      </c>
      <c r="T74" s="125">
        <v>18116186</v>
      </c>
      <c r="U74" s="111">
        <v>24153885</v>
      </c>
      <c r="V74" s="115">
        <v>0</v>
      </c>
      <c r="W74" s="138">
        <v>34.27242801587721</v>
      </c>
      <c r="X74" s="37">
        <v>35</v>
      </c>
      <c r="Y74" s="5">
        <v>12</v>
      </c>
      <c r="Z74" s="103">
        <v>23.5</v>
      </c>
    </row>
    <row r="75" spans="1:26" s="108" customFormat="1" ht="12" hidden="1" customHeight="1" x14ac:dyDescent="0.2">
      <c r="A75" s="84" t="s">
        <v>68</v>
      </c>
      <c r="B75" s="40">
        <v>36901</v>
      </c>
      <c r="C75" s="110">
        <v>4020.4050000000002</v>
      </c>
      <c r="D75" s="110">
        <v>3192.6689999999999</v>
      </c>
      <c r="E75" s="111">
        <v>7213.0740000000005</v>
      </c>
      <c r="F75" s="114">
        <v>1108.415</v>
      </c>
      <c r="G75" s="106"/>
      <c r="H75" s="106"/>
      <c r="I75" s="110">
        <v>630.11599999999999</v>
      </c>
      <c r="J75" s="110">
        <v>426.589</v>
      </c>
      <c r="K75" s="110">
        <v>2660.596</v>
      </c>
      <c r="L75" s="110">
        <v>871.49800000000005</v>
      </c>
      <c r="M75" s="110">
        <v>923.98699999999997</v>
      </c>
      <c r="N75" s="110">
        <v>846.79100000000005</v>
      </c>
      <c r="O75" s="110">
        <v>62</v>
      </c>
      <c r="P75" s="111">
        <v>7529.9920000000002</v>
      </c>
      <c r="Q75" s="114">
        <v>-361.87700000000001</v>
      </c>
      <c r="R75" s="110">
        <v>44.959000000000003</v>
      </c>
      <c r="S75" s="110">
        <v>-316.91800000000001</v>
      </c>
      <c r="T75" s="125">
        <v>17754309</v>
      </c>
      <c r="U75" s="111">
        <v>24198844</v>
      </c>
      <c r="V75" s="115">
        <v>0</v>
      </c>
      <c r="W75" s="138">
        <v>37.01359543166528</v>
      </c>
      <c r="X75" s="37">
        <v>34</v>
      </c>
      <c r="Y75" s="5">
        <v>19</v>
      </c>
      <c r="Z75" s="103">
        <v>26.5</v>
      </c>
    </row>
    <row r="76" spans="1:26" s="108" customFormat="1" ht="12" hidden="1" customHeight="1" x14ac:dyDescent="0.2">
      <c r="A76" s="84" t="s">
        <v>69</v>
      </c>
      <c r="B76" s="40">
        <v>36902</v>
      </c>
      <c r="C76" s="110">
        <v>3994.183</v>
      </c>
      <c r="D76" s="110">
        <v>3156.8440000000001</v>
      </c>
      <c r="E76" s="111">
        <v>7151.027</v>
      </c>
      <c r="F76" s="114">
        <v>1118.8089999999995</v>
      </c>
      <c r="G76" s="106"/>
      <c r="H76" s="106"/>
      <c r="I76" s="110">
        <v>633.08000000000004</v>
      </c>
      <c r="J76" s="110">
        <v>386.39699999999999</v>
      </c>
      <c r="K76" s="110">
        <v>2631.7350000000001</v>
      </c>
      <c r="L76" s="110">
        <v>856.96600000000001</v>
      </c>
      <c r="M76" s="110">
        <v>1109.021</v>
      </c>
      <c r="N76" s="110">
        <v>852.65200000000004</v>
      </c>
      <c r="O76" s="110">
        <v>61</v>
      </c>
      <c r="P76" s="111">
        <v>7649.66</v>
      </c>
      <c r="Q76" s="114">
        <v>-419.56400000000002</v>
      </c>
      <c r="R76" s="110">
        <v>-79.069000000000003</v>
      </c>
      <c r="S76" s="110">
        <v>-498.63300000000004</v>
      </c>
      <c r="T76" s="125">
        <v>17334745</v>
      </c>
      <c r="U76" s="111">
        <v>24119775</v>
      </c>
      <c r="V76" s="115">
        <v>0</v>
      </c>
      <c r="W76" s="138">
        <v>36.277975575069732</v>
      </c>
      <c r="X76" s="37">
        <v>46</v>
      </c>
      <c r="Y76" s="5">
        <v>28</v>
      </c>
      <c r="Z76" s="103">
        <v>37</v>
      </c>
    </row>
    <row r="77" spans="1:26" s="108" customFormat="1" ht="12" hidden="1" customHeight="1" x14ac:dyDescent="0.2">
      <c r="A77" s="84" t="s">
        <v>70</v>
      </c>
      <c r="B77" s="40">
        <v>36903</v>
      </c>
      <c r="C77" s="110">
        <v>4087.6689999999999</v>
      </c>
      <c r="D77" s="110">
        <v>3169.1350000000002</v>
      </c>
      <c r="E77" s="111">
        <v>7256.8040000000001</v>
      </c>
      <c r="F77" s="114">
        <v>1051.1129999999996</v>
      </c>
      <c r="G77" s="106"/>
      <c r="H77" s="106"/>
      <c r="I77" s="110">
        <v>644.21</v>
      </c>
      <c r="J77" s="110">
        <v>460.327</v>
      </c>
      <c r="K77" s="110">
        <v>2697.4560000000001</v>
      </c>
      <c r="L77" s="110">
        <v>843.65</v>
      </c>
      <c r="M77" s="110">
        <v>1013.549</v>
      </c>
      <c r="N77" s="110">
        <v>850.346</v>
      </c>
      <c r="O77" s="110">
        <v>67</v>
      </c>
      <c r="P77" s="111">
        <v>7627.6509999999998</v>
      </c>
      <c r="Q77" s="114">
        <v>-383.66500000000002</v>
      </c>
      <c r="R77" s="110">
        <v>12.818</v>
      </c>
      <c r="S77" s="110">
        <v>-370.84700000000004</v>
      </c>
      <c r="T77" s="125">
        <v>16951080</v>
      </c>
      <c r="U77" s="111">
        <v>24132593</v>
      </c>
      <c r="V77" s="115">
        <v>0</v>
      </c>
      <c r="W77" s="138">
        <v>37.13510816944148</v>
      </c>
      <c r="X77" s="37">
        <v>36</v>
      </c>
      <c r="Y77" s="5">
        <v>29</v>
      </c>
      <c r="Z77" s="103">
        <v>32.5</v>
      </c>
    </row>
    <row r="78" spans="1:26" s="108" customFormat="1" ht="12" hidden="1" customHeight="1" x14ac:dyDescent="0.2">
      <c r="A78" s="84" t="s">
        <v>71</v>
      </c>
      <c r="B78" s="40">
        <v>36904</v>
      </c>
      <c r="C78" s="110">
        <v>4061.7869999999998</v>
      </c>
      <c r="D78" s="110">
        <v>3148.9490000000001</v>
      </c>
      <c r="E78" s="111">
        <v>7210.7359999999999</v>
      </c>
      <c r="F78" s="114">
        <v>1175.187000000001</v>
      </c>
      <c r="G78" s="106"/>
      <c r="H78" s="106"/>
      <c r="I78" s="110">
        <v>624.82899999999995</v>
      </c>
      <c r="J78" s="110">
        <v>426.92500000000001</v>
      </c>
      <c r="K78" s="110">
        <v>2695.4229999999998</v>
      </c>
      <c r="L78" s="110">
        <v>849.60199999999998</v>
      </c>
      <c r="M78" s="110">
        <v>987.69100000000003</v>
      </c>
      <c r="N78" s="110">
        <v>848.85500000000002</v>
      </c>
      <c r="O78" s="110">
        <v>55</v>
      </c>
      <c r="P78" s="111">
        <v>7663.5119999999997</v>
      </c>
      <c r="Q78" s="114">
        <v>-339.00900000000001</v>
      </c>
      <c r="R78" s="110">
        <v>-113.767</v>
      </c>
      <c r="S78" s="110">
        <v>-452.77600000000001</v>
      </c>
      <c r="T78" s="125">
        <v>16612071</v>
      </c>
      <c r="U78" s="111">
        <v>24018826</v>
      </c>
      <c r="V78" s="115">
        <v>0</v>
      </c>
      <c r="W78" s="138">
        <v>39.948074994751536</v>
      </c>
      <c r="X78" s="37">
        <v>38</v>
      </c>
      <c r="Y78" s="5">
        <v>29</v>
      </c>
      <c r="Z78" s="103">
        <v>33.5</v>
      </c>
    </row>
    <row r="79" spans="1:26" s="108" customFormat="1" ht="12" hidden="1" customHeight="1" x14ac:dyDescent="0.2">
      <c r="A79" s="84" t="s">
        <v>72</v>
      </c>
      <c r="B79" s="40">
        <v>36905</v>
      </c>
      <c r="C79" s="110">
        <v>4079.3139999999999</v>
      </c>
      <c r="D79" s="110">
        <v>3119.34</v>
      </c>
      <c r="E79" s="111">
        <v>7198.6540000000005</v>
      </c>
      <c r="F79" s="114">
        <v>1182.0390000000007</v>
      </c>
      <c r="G79" s="106"/>
      <c r="H79" s="106"/>
      <c r="I79" s="110">
        <v>672.45600000000002</v>
      </c>
      <c r="J79" s="110">
        <v>452.26799999999997</v>
      </c>
      <c r="K79" s="110">
        <v>2656.636</v>
      </c>
      <c r="L79" s="110">
        <v>856.78200000000004</v>
      </c>
      <c r="M79" s="110">
        <v>980.71100000000001</v>
      </c>
      <c r="N79" s="110">
        <v>849.20899999999995</v>
      </c>
      <c r="O79" s="110">
        <v>61</v>
      </c>
      <c r="P79" s="111">
        <v>7711.1010000000006</v>
      </c>
      <c r="Q79" s="114">
        <v>-399.82100000000003</v>
      </c>
      <c r="R79" s="110">
        <v>-112.626</v>
      </c>
      <c r="S79" s="110">
        <v>-512.447</v>
      </c>
      <c r="T79" s="125">
        <v>16212250</v>
      </c>
      <c r="U79" s="111">
        <v>23906200</v>
      </c>
      <c r="V79" s="115">
        <v>0</v>
      </c>
      <c r="W79" s="138">
        <v>29.275683805284082</v>
      </c>
      <c r="X79" s="37">
        <v>35</v>
      </c>
      <c r="Y79" s="5">
        <v>28</v>
      </c>
      <c r="Z79" s="103">
        <v>31.5</v>
      </c>
    </row>
    <row r="80" spans="1:26" s="108" customFormat="1" ht="12" hidden="1" customHeight="1" x14ac:dyDescent="0.2">
      <c r="A80" s="84" t="s">
        <v>73</v>
      </c>
      <c r="B80" s="40">
        <v>36906</v>
      </c>
      <c r="C80" s="110">
        <v>4031.1379999999999</v>
      </c>
      <c r="D80" s="110">
        <v>3152.0529999999999</v>
      </c>
      <c r="E80" s="111">
        <v>7183.1909999999998</v>
      </c>
      <c r="F80" s="114">
        <v>1494.0450000000001</v>
      </c>
      <c r="G80" s="106"/>
      <c r="H80" s="106"/>
      <c r="I80" s="110">
        <v>741.21699999999998</v>
      </c>
      <c r="J80" s="110">
        <v>426.846</v>
      </c>
      <c r="K80" s="110">
        <v>2648.069</v>
      </c>
      <c r="L80" s="110">
        <v>855.87900000000002</v>
      </c>
      <c r="M80" s="110">
        <v>990.202</v>
      </c>
      <c r="N80" s="110">
        <v>848.46799999999996</v>
      </c>
      <c r="O80" s="110">
        <v>61</v>
      </c>
      <c r="P80" s="111">
        <v>8065.7260000000006</v>
      </c>
      <c r="Q80" s="114">
        <v>-468.15699999999998</v>
      </c>
      <c r="R80" s="110">
        <v>-414.37799999999999</v>
      </c>
      <c r="S80" s="110">
        <v>-882.53499999999997</v>
      </c>
      <c r="T80" s="125">
        <v>15744093</v>
      </c>
      <c r="U80" s="111">
        <v>23491822</v>
      </c>
      <c r="V80" s="115">
        <v>0</v>
      </c>
      <c r="W80" s="138">
        <v>25.10438369120126</v>
      </c>
      <c r="X80" s="37">
        <v>32</v>
      </c>
      <c r="Y80" s="5">
        <v>24</v>
      </c>
      <c r="Z80" s="103">
        <v>28</v>
      </c>
    </row>
    <row r="81" spans="1:26" s="108" customFormat="1" ht="12" hidden="1" customHeight="1" x14ac:dyDescent="0.2">
      <c r="A81" s="84" t="s">
        <v>74</v>
      </c>
      <c r="B81" s="40">
        <v>36907</v>
      </c>
      <c r="C81" s="110">
        <v>3919.163</v>
      </c>
      <c r="D81" s="110">
        <v>3098.6959999999999</v>
      </c>
      <c r="E81" s="111">
        <v>7017.8590000000004</v>
      </c>
      <c r="F81" s="114">
        <v>1288.4820000000004</v>
      </c>
      <c r="G81" s="106"/>
      <c r="H81" s="106"/>
      <c r="I81" s="110">
        <v>784.202</v>
      </c>
      <c r="J81" s="110">
        <v>444.88099999999997</v>
      </c>
      <c r="K81" s="110">
        <v>2658.0129999999999</v>
      </c>
      <c r="L81" s="110">
        <v>836.39200000000005</v>
      </c>
      <c r="M81" s="110">
        <v>992.66600000000005</v>
      </c>
      <c r="N81" s="110">
        <v>854.18499999999995</v>
      </c>
      <c r="O81" s="110">
        <v>61</v>
      </c>
      <c r="P81" s="111">
        <v>7919.8209999999999</v>
      </c>
      <c r="Q81" s="114">
        <v>-449.42700000000002</v>
      </c>
      <c r="R81" s="110">
        <v>-452.53500000000003</v>
      </c>
      <c r="S81" s="110">
        <v>-901.96199999999999</v>
      </c>
      <c r="T81" s="125">
        <v>15294666</v>
      </c>
      <c r="U81" s="111">
        <v>23039287</v>
      </c>
      <c r="V81" s="115">
        <v>0</v>
      </c>
      <c r="W81" s="138">
        <v>22.374160391568896</v>
      </c>
      <c r="X81" s="37">
        <v>33</v>
      </c>
      <c r="Y81" s="5">
        <v>19</v>
      </c>
      <c r="Z81" s="103">
        <v>26</v>
      </c>
    </row>
    <row r="82" spans="1:26" s="108" customFormat="1" ht="12" hidden="1" customHeight="1" x14ac:dyDescent="0.2">
      <c r="A82" s="84" t="s">
        <v>68</v>
      </c>
      <c r="B82" s="40">
        <v>36908</v>
      </c>
      <c r="C82" s="110">
        <v>4120.6559999999999</v>
      </c>
      <c r="D82" s="110">
        <v>3020.9630000000002</v>
      </c>
      <c r="E82" s="111">
        <v>7141.6190000000006</v>
      </c>
      <c r="F82" s="114">
        <v>1822.4090000000012</v>
      </c>
      <c r="G82" s="106"/>
      <c r="H82" s="106"/>
      <c r="I82" s="110">
        <v>812.37800000000004</v>
      </c>
      <c r="J82" s="110">
        <v>472.32100000000003</v>
      </c>
      <c r="K82" s="110">
        <v>2529.9749999999999</v>
      </c>
      <c r="L82" s="110">
        <v>864.36599999999999</v>
      </c>
      <c r="M82" s="110">
        <v>681.745</v>
      </c>
      <c r="N82" s="110">
        <v>835.48</v>
      </c>
      <c r="O82" s="110">
        <v>53</v>
      </c>
      <c r="P82" s="111">
        <v>8071.6740000000009</v>
      </c>
      <c r="Q82" s="114">
        <v>-449.72199999999998</v>
      </c>
      <c r="R82" s="110">
        <v>-480.33300000000003</v>
      </c>
      <c r="S82" s="110">
        <v>-930.05499999999995</v>
      </c>
      <c r="T82" s="125">
        <v>14844944</v>
      </c>
      <c r="U82" s="111">
        <v>22558954</v>
      </c>
      <c r="V82" s="115">
        <v>0</v>
      </c>
      <c r="W82" s="138">
        <v>12.770316890790864</v>
      </c>
      <c r="X82" s="37">
        <v>27</v>
      </c>
      <c r="Y82" s="5">
        <v>16</v>
      </c>
      <c r="Z82" s="103">
        <v>21.5</v>
      </c>
    </row>
    <row r="83" spans="1:26" s="108" customFormat="1" ht="12" hidden="1" customHeight="1" x14ac:dyDescent="0.2">
      <c r="A83" s="84" t="s">
        <v>69</v>
      </c>
      <c r="B83" s="40">
        <v>36909</v>
      </c>
      <c r="C83" s="110">
        <v>4056.7559999999999</v>
      </c>
      <c r="D83" s="110">
        <v>2966.348</v>
      </c>
      <c r="E83" s="111">
        <v>7023.1039999999994</v>
      </c>
      <c r="F83" s="114">
        <v>1318.615</v>
      </c>
      <c r="G83" s="106"/>
      <c r="H83" s="106"/>
      <c r="I83" s="110">
        <v>762.33199999999999</v>
      </c>
      <c r="J83" s="110">
        <v>420.17099999999999</v>
      </c>
      <c r="K83" s="110">
        <v>2473.1529999999998</v>
      </c>
      <c r="L83" s="110">
        <v>848.54399999999998</v>
      </c>
      <c r="M83" s="110">
        <v>900.61199999999997</v>
      </c>
      <c r="N83" s="110">
        <v>842.35299999999995</v>
      </c>
      <c r="O83" s="110">
        <v>67</v>
      </c>
      <c r="P83" s="111">
        <v>7632.78</v>
      </c>
      <c r="Q83" s="114">
        <v>-380.71199999999999</v>
      </c>
      <c r="R83" s="110">
        <v>-228.964</v>
      </c>
      <c r="S83" s="110">
        <v>-609.67599999999993</v>
      </c>
      <c r="T83" s="125">
        <v>14464232</v>
      </c>
      <c r="U83" s="111">
        <v>22329990</v>
      </c>
      <c r="V83" s="115">
        <v>0</v>
      </c>
      <c r="W83" s="138">
        <v>16.365820162970817</v>
      </c>
      <c r="X83" s="37">
        <v>31</v>
      </c>
      <c r="Y83" s="5">
        <v>17</v>
      </c>
      <c r="Z83" s="103">
        <v>24</v>
      </c>
    </row>
    <row r="84" spans="1:26" s="108" customFormat="1" ht="12" hidden="1" customHeight="1" x14ac:dyDescent="0.2">
      <c r="A84" s="84" t="s">
        <v>70</v>
      </c>
      <c r="B84" s="40">
        <v>36910</v>
      </c>
      <c r="C84" s="110">
        <v>4147.62</v>
      </c>
      <c r="D84" s="110">
        <v>3074.7759999999998</v>
      </c>
      <c r="E84" s="111">
        <v>7222.3959999999997</v>
      </c>
      <c r="F84" s="114">
        <v>1457.88</v>
      </c>
      <c r="G84" s="106"/>
      <c r="H84" s="106"/>
      <c r="I84" s="110">
        <v>704.29200000000003</v>
      </c>
      <c r="J84" s="110">
        <v>434.83300000000003</v>
      </c>
      <c r="K84" s="110">
        <v>2570.8339999999998</v>
      </c>
      <c r="L84" s="110">
        <v>855.44</v>
      </c>
      <c r="M84" s="110">
        <v>906.79399999999998</v>
      </c>
      <c r="N84" s="110">
        <v>843.93100000000004</v>
      </c>
      <c r="O84" s="110">
        <v>57</v>
      </c>
      <c r="P84" s="111">
        <v>7831.0039999999999</v>
      </c>
      <c r="Q84" s="114">
        <v>-386.274</v>
      </c>
      <c r="R84" s="110">
        <v>-222.334</v>
      </c>
      <c r="S84" s="110">
        <v>-608.60799999999995</v>
      </c>
      <c r="T84" s="125">
        <v>14077958</v>
      </c>
      <c r="U84" s="111">
        <v>22107656</v>
      </c>
      <c r="V84" s="115">
        <v>0</v>
      </c>
      <c r="W84" s="138">
        <v>22.818809181772519</v>
      </c>
      <c r="X84" s="37">
        <v>34</v>
      </c>
      <c r="Y84" s="5">
        <v>21</v>
      </c>
      <c r="Z84" s="103">
        <v>27.5</v>
      </c>
    </row>
    <row r="85" spans="1:26" s="108" customFormat="1" ht="12" hidden="1" customHeight="1" x14ac:dyDescent="0.2">
      <c r="A85" s="84" t="s">
        <v>71</v>
      </c>
      <c r="B85" s="40">
        <v>36911</v>
      </c>
      <c r="C85" s="110">
        <v>3981.2809999999999</v>
      </c>
      <c r="D85" s="110">
        <v>3115.7049999999999</v>
      </c>
      <c r="E85" s="111">
        <v>7096.9859999999999</v>
      </c>
      <c r="F85" s="114">
        <v>1301.337</v>
      </c>
      <c r="G85" s="106"/>
      <c r="H85" s="106"/>
      <c r="I85" s="110">
        <v>645.96900000000005</v>
      </c>
      <c r="J85" s="110">
        <v>383.74599999999998</v>
      </c>
      <c r="K85" s="110">
        <v>2612.2249999999999</v>
      </c>
      <c r="L85" s="110">
        <v>829.81600000000003</v>
      </c>
      <c r="M85" s="110">
        <v>961.75</v>
      </c>
      <c r="N85" s="110">
        <v>840.94</v>
      </c>
      <c r="O85" s="110">
        <v>64</v>
      </c>
      <c r="P85" s="111">
        <v>7639.7829999999994</v>
      </c>
      <c r="Q85" s="114">
        <v>-370.04399999999998</v>
      </c>
      <c r="R85" s="110">
        <v>-172.75299999999999</v>
      </c>
      <c r="S85" s="110">
        <v>-542.79700000000003</v>
      </c>
      <c r="T85" s="125">
        <v>13707914</v>
      </c>
      <c r="U85" s="111">
        <v>21934903</v>
      </c>
      <c r="V85" s="115">
        <v>0</v>
      </c>
      <c r="W85" s="138">
        <v>25.94421833504175</v>
      </c>
      <c r="X85" s="37">
        <v>36</v>
      </c>
      <c r="Y85" s="5">
        <v>20</v>
      </c>
      <c r="Z85" s="103">
        <v>28</v>
      </c>
    </row>
    <row r="86" spans="1:26" s="108" customFormat="1" ht="12" hidden="1" customHeight="1" x14ac:dyDescent="0.2">
      <c r="A86" s="84" t="s">
        <v>72</v>
      </c>
      <c r="B86" s="40">
        <v>36912</v>
      </c>
      <c r="C86" s="110">
        <v>3985.4520000000002</v>
      </c>
      <c r="D86" s="110">
        <v>3121.4870000000001</v>
      </c>
      <c r="E86" s="111">
        <v>7106.9390000000003</v>
      </c>
      <c r="F86" s="114">
        <v>1179.5460000000005</v>
      </c>
      <c r="G86" s="106"/>
      <c r="H86" s="106"/>
      <c r="I86" s="110">
        <v>660.36800000000005</v>
      </c>
      <c r="J86" s="110">
        <v>431.93400000000003</v>
      </c>
      <c r="K86" s="110">
        <v>2612.7399999999998</v>
      </c>
      <c r="L86" s="110">
        <v>855.20699999999999</v>
      </c>
      <c r="M86" s="110">
        <v>962.89</v>
      </c>
      <c r="N86" s="110">
        <v>836.43600000000004</v>
      </c>
      <c r="O86" s="110">
        <v>48</v>
      </c>
      <c r="P86" s="111">
        <v>7587.1210000000001</v>
      </c>
      <c r="Q86" s="114">
        <v>-425.78399999999999</v>
      </c>
      <c r="R86" s="110">
        <v>-54.398000000000003</v>
      </c>
      <c r="S86" s="110">
        <v>-480.18200000000002</v>
      </c>
      <c r="T86" s="125">
        <v>13282130</v>
      </c>
      <c r="U86" s="111">
        <v>21880505</v>
      </c>
      <c r="V86" s="115">
        <v>0</v>
      </c>
      <c r="W86" s="138">
        <v>28.454133334387297</v>
      </c>
      <c r="X86" s="37">
        <v>38</v>
      </c>
      <c r="Y86" s="5">
        <v>20</v>
      </c>
      <c r="Z86" s="103">
        <v>29</v>
      </c>
    </row>
    <row r="87" spans="1:26" s="108" customFormat="1" ht="12" hidden="1" customHeight="1" x14ac:dyDescent="0.2">
      <c r="A87" s="84" t="s">
        <v>73</v>
      </c>
      <c r="B87" s="40">
        <v>36913</v>
      </c>
      <c r="C87" s="110">
        <v>3968.2820000000002</v>
      </c>
      <c r="D87" s="110">
        <v>3143.5450000000001</v>
      </c>
      <c r="E87" s="111">
        <v>7111.8270000000002</v>
      </c>
      <c r="F87" s="114">
        <v>1240.922</v>
      </c>
      <c r="G87" s="106"/>
      <c r="H87" s="106"/>
      <c r="I87" s="110">
        <v>676.89599999999996</v>
      </c>
      <c r="J87" s="110">
        <v>412.851</v>
      </c>
      <c r="K87" s="110">
        <v>2668.3209999999999</v>
      </c>
      <c r="L87" s="110">
        <v>847.21900000000005</v>
      </c>
      <c r="M87" s="110">
        <v>898.52</v>
      </c>
      <c r="N87" s="110">
        <v>827.726</v>
      </c>
      <c r="O87" s="110">
        <v>48</v>
      </c>
      <c r="P87" s="111">
        <v>7620.4549999999999</v>
      </c>
      <c r="Q87" s="114">
        <v>-358.37200000000001</v>
      </c>
      <c r="R87" s="110">
        <v>-150.256</v>
      </c>
      <c r="S87" s="110">
        <v>-508.62800000000004</v>
      </c>
      <c r="T87" s="125">
        <v>12923758</v>
      </c>
      <c r="U87" s="111">
        <v>21730249</v>
      </c>
      <c r="V87" s="115">
        <v>0</v>
      </c>
      <c r="W87" s="138">
        <v>32.920650362765713</v>
      </c>
      <c r="X87" s="37">
        <v>36</v>
      </c>
      <c r="Y87" s="5">
        <v>22</v>
      </c>
      <c r="Z87" s="103">
        <v>29</v>
      </c>
    </row>
    <row r="88" spans="1:26" s="108" customFormat="1" ht="12" hidden="1" customHeight="1" x14ac:dyDescent="0.2">
      <c r="A88" s="84" t="s">
        <v>74</v>
      </c>
      <c r="B88" s="40">
        <v>36914</v>
      </c>
      <c r="C88" s="110">
        <v>3906.616</v>
      </c>
      <c r="D88" s="110">
        <v>3183.527</v>
      </c>
      <c r="E88" s="111">
        <v>7090.143</v>
      </c>
      <c r="F88" s="114">
        <v>1150.77</v>
      </c>
      <c r="G88" s="106"/>
      <c r="H88" s="106"/>
      <c r="I88" s="110">
        <v>595.9</v>
      </c>
      <c r="J88" s="110">
        <v>455.71100000000001</v>
      </c>
      <c r="K88" s="110">
        <v>2723.6849999999999</v>
      </c>
      <c r="L88" s="110">
        <v>819.69600000000003</v>
      </c>
      <c r="M88" s="110">
        <v>950.64200000000005</v>
      </c>
      <c r="N88" s="110">
        <v>834.25099999999998</v>
      </c>
      <c r="O88" s="110">
        <v>52</v>
      </c>
      <c r="P88" s="111">
        <v>7582.6550000000007</v>
      </c>
      <c r="Q88" s="114">
        <v>-365.84699999999998</v>
      </c>
      <c r="R88" s="110">
        <v>-126.66500000000001</v>
      </c>
      <c r="S88" s="110">
        <v>-492.512</v>
      </c>
      <c r="T88" s="125">
        <v>12557911</v>
      </c>
      <c r="U88" s="111">
        <v>21603584</v>
      </c>
      <c r="V88" s="115">
        <v>-6.2527760746888816E-13</v>
      </c>
      <c r="W88" s="138">
        <v>31.661826148192368</v>
      </c>
      <c r="X88" s="37">
        <v>39</v>
      </c>
      <c r="Y88" s="5">
        <v>27</v>
      </c>
      <c r="Z88" s="103">
        <v>33</v>
      </c>
    </row>
    <row r="89" spans="1:26" s="108" customFormat="1" ht="12" hidden="1" customHeight="1" x14ac:dyDescent="0.2">
      <c r="A89" s="84" t="s">
        <v>68</v>
      </c>
      <c r="B89" s="40">
        <v>36915</v>
      </c>
      <c r="C89" s="110">
        <v>3674.2080000000001</v>
      </c>
      <c r="D89" s="110">
        <v>3205.8359999999998</v>
      </c>
      <c r="E89" s="111">
        <v>6880.0439999999999</v>
      </c>
      <c r="F89" s="114">
        <v>1017.7</v>
      </c>
      <c r="G89" s="106"/>
      <c r="H89" s="106"/>
      <c r="I89" s="110">
        <v>576.68299999999999</v>
      </c>
      <c r="J89" s="110">
        <v>376.05200000000002</v>
      </c>
      <c r="K89" s="110">
        <v>2717.127</v>
      </c>
      <c r="L89" s="110">
        <v>828.548</v>
      </c>
      <c r="M89" s="110">
        <v>967.79700000000003</v>
      </c>
      <c r="N89" s="110">
        <v>879.10500000000002</v>
      </c>
      <c r="O89" s="110">
        <v>45</v>
      </c>
      <c r="P89" s="111">
        <v>7408.0119999999997</v>
      </c>
      <c r="Q89" s="114">
        <v>-408.78800000000001</v>
      </c>
      <c r="R89" s="110">
        <v>-119.18</v>
      </c>
      <c r="S89" s="110">
        <v>-527.96800000000007</v>
      </c>
      <c r="T89" s="125">
        <v>12149123</v>
      </c>
      <c r="U89" s="111">
        <v>21484404</v>
      </c>
      <c r="V89" s="115">
        <v>0</v>
      </c>
      <c r="W89" s="138">
        <v>26.533489132605538</v>
      </c>
      <c r="X89" s="37">
        <v>49</v>
      </c>
      <c r="Y89" s="5">
        <v>20</v>
      </c>
      <c r="Z89" s="103">
        <v>34.5</v>
      </c>
    </row>
    <row r="90" spans="1:26" s="108" customFormat="1" ht="12" hidden="1" customHeight="1" x14ac:dyDescent="0.2">
      <c r="A90" s="84" t="s">
        <v>69</v>
      </c>
      <c r="B90" s="40">
        <v>36916</v>
      </c>
      <c r="C90" s="110">
        <v>3723.2660000000001</v>
      </c>
      <c r="D90" s="110">
        <v>3147.0839999999998</v>
      </c>
      <c r="E90" s="111">
        <v>6870.35</v>
      </c>
      <c r="F90" s="114">
        <v>1144.0650000000001</v>
      </c>
      <c r="G90" s="106"/>
      <c r="H90" s="106"/>
      <c r="I90" s="110">
        <v>679.97</v>
      </c>
      <c r="J90" s="110">
        <v>470.471</v>
      </c>
      <c r="K90" s="110">
        <v>2662.5149999999999</v>
      </c>
      <c r="L90" s="110">
        <v>822.03399999999999</v>
      </c>
      <c r="M90" s="110">
        <v>726.51599999999996</v>
      </c>
      <c r="N90" s="110">
        <v>825.05</v>
      </c>
      <c r="O90" s="110">
        <v>50</v>
      </c>
      <c r="P90" s="111">
        <v>7380.6209999999992</v>
      </c>
      <c r="Q90" s="114">
        <v>-386.43700000000001</v>
      </c>
      <c r="R90" s="110">
        <v>-123.834</v>
      </c>
      <c r="S90" s="110">
        <v>-510.27100000000002</v>
      </c>
      <c r="T90" s="125">
        <v>11762686</v>
      </c>
      <c r="U90" s="111">
        <v>21360570</v>
      </c>
      <c r="V90" s="115">
        <v>1.1937117960769683E-12</v>
      </c>
      <c r="W90" s="138">
        <v>31.443469717368934</v>
      </c>
      <c r="X90" s="37">
        <v>38</v>
      </c>
      <c r="Y90" s="5">
        <v>26</v>
      </c>
      <c r="Z90" s="103">
        <v>32</v>
      </c>
    </row>
    <row r="91" spans="1:26" s="108" customFormat="1" ht="12" hidden="1" customHeight="1" x14ac:dyDescent="0.2">
      <c r="A91" s="84" t="s">
        <v>70</v>
      </c>
      <c r="B91" s="40">
        <v>36917</v>
      </c>
      <c r="C91" s="110">
        <v>4012.364</v>
      </c>
      <c r="D91" s="110">
        <v>3156.4009999999998</v>
      </c>
      <c r="E91" s="111">
        <v>7168.7649999999994</v>
      </c>
      <c r="F91" s="114">
        <v>1482.6280000000006</v>
      </c>
      <c r="G91" s="106"/>
      <c r="H91" s="106"/>
      <c r="I91" s="110">
        <v>657.83600000000001</v>
      </c>
      <c r="J91" s="110">
        <v>464.976</v>
      </c>
      <c r="K91" s="110">
        <v>2669.0509999999999</v>
      </c>
      <c r="L91" s="110">
        <v>835.27700000000004</v>
      </c>
      <c r="M91" s="110">
        <v>669.40499999999997</v>
      </c>
      <c r="N91" s="110">
        <v>836.80200000000002</v>
      </c>
      <c r="O91" s="110">
        <v>59</v>
      </c>
      <c r="P91" s="111">
        <v>7674.9749999999995</v>
      </c>
      <c r="Q91" s="114">
        <v>-360.17500000000001</v>
      </c>
      <c r="R91" s="110">
        <v>-146.035</v>
      </c>
      <c r="S91" s="110">
        <v>-506.21</v>
      </c>
      <c r="T91" s="125">
        <v>11402511</v>
      </c>
      <c r="U91" s="111">
        <v>21214535</v>
      </c>
      <c r="V91" s="115">
        <v>0</v>
      </c>
      <c r="W91" s="138">
        <v>31.13158769021457</v>
      </c>
      <c r="X91" s="37">
        <v>41</v>
      </c>
      <c r="Y91" s="5">
        <v>25</v>
      </c>
      <c r="Z91" s="103">
        <v>33</v>
      </c>
    </row>
    <row r="92" spans="1:26" s="108" customFormat="1" ht="12" hidden="1" customHeight="1" x14ac:dyDescent="0.2">
      <c r="A92" s="84" t="s">
        <v>71</v>
      </c>
      <c r="B92" s="40">
        <v>36918</v>
      </c>
      <c r="C92" s="110">
        <v>4098.4369999999999</v>
      </c>
      <c r="D92" s="110">
        <v>3168.4659999999999</v>
      </c>
      <c r="E92" s="111">
        <v>7266.9030000000002</v>
      </c>
      <c r="F92" s="114">
        <v>1473.982</v>
      </c>
      <c r="G92" s="106"/>
      <c r="H92" s="106"/>
      <c r="I92" s="110">
        <v>642.577</v>
      </c>
      <c r="J92" s="110">
        <v>469.25</v>
      </c>
      <c r="K92" s="110">
        <v>2663.596</v>
      </c>
      <c r="L92" s="110">
        <v>817.51400000000001</v>
      </c>
      <c r="M92" s="110">
        <v>960.02700000000004</v>
      </c>
      <c r="N92" s="110">
        <v>817.58600000000001</v>
      </c>
      <c r="O92" s="110">
        <v>43</v>
      </c>
      <c r="P92" s="111">
        <v>7887.5320000000002</v>
      </c>
      <c r="Q92" s="114">
        <v>-330.74799999999999</v>
      </c>
      <c r="R92" s="110">
        <v>-289.88099999999997</v>
      </c>
      <c r="S92" s="110">
        <v>-620.62899999999991</v>
      </c>
      <c r="T92" s="125">
        <v>11071763</v>
      </c>
      <c r="U92" s="111">
        <v>20924654</v>
      </c>
      <c r="V92" s="115">
        <v>0</v>
      </c>
      <c r="W92" s="138">
        <v>26.419760972421813</v>
      </c>
      <c r="X92" s="37">
        <v>39</v>
      </c>
      <c r="Y92" s="5">
        <v>24</v>
      </c>
      <c r="Z92" s="103">
        <v>31.5</v>
      </c>
    </row>
    <row r="93" spans="1:26" s="108" customFormat="1" ht="12" hidden="1" customHeight="1" x14ac:dyDescent="0.2">
      <c r="A93" s="84" t="s">
        <v>72</v>
      </c>
      <c r="B93" s="40">
        <v>36919</v>
      </c>
      <c r="C93" s="110">
        <v>4100</v>
      </c>
      <c r="D93" s="110">
        <v>3164.4659999999999</v>
      </c>
      <c r="E93" s="111">
        <v>7264.4660000000003</v>
      </c>
      <c r="F93" s="114">
        <v>1458</v>
      </c>
      <c r="G93" s="106"/>
      <c r="H93" s="106"/>
      <c r="I93" s="110">
        <v>671.12</v>
      </c>
      <c r="J93" s="110">
        <v>465</v>
      </c>
      <c r="K93" s="110">
        <v>2643.877</v>
      </c>
      <c r="L93" s="110">
        <v>815.13300000000004</v>
      </c>
      <c r="M93" s="110">
        <v>869.99900000000002</v>
      </c>
      <c r="N93" s="110">
        <v>840.49400000000003</v>
      </c>
      <c r="O93" s="110">
        <v>52</v>
      </c>
      <c r="P93" s="111">
        <v>7815.6229999999987</v>
      </c>
      <c r="Q93" s="114">
        <v>-336.62599999999998</v>
      </c>
      <c r="R93" s="110">
        <v>-214.529</v>
      </c>
      <c r="S93" s="110">
        <v>-551.15499999999997</v>
      </c>
      <c r="T93" s="125">
        <v>10735137</v>
      </c>
      <c r="U93" s="111">
        <v>20710125</v>
      </c>
      <c r="V93" s="11">
        <v>-1.9999999983610905E-3</v>
      </c>
      <c r="W93" s="138">
        <v>24.43810849887975</v>
      </c>
      <c r="X93" s="37">
        <v>36</v>
      </c>
      <c r="Y93" s="5">
        <v>24</v>
      </c>
      <c r="Z93" s="103">
        <v>30</v>
      </c>
    </row>
    <row r="94" spans="1:26" s="108" customFormat="1" ht="12" hidden="1" customHeight="1" x14ac:dyDescent="0.2">
      <c r="A94" s="84" t="s">
        <v>73</v>
      </c>
      <c r="B94" s="40">
        <v>36920</v>
      </c>
      <c r="C94" s="110">
        <v>4212.3680000000004</v>
      </c>
      <c r="D94" s="110">
        <v>3133.598</v>
      </c>
      <c r="E94" s="111">
        <v>7345.9660000000003</v>
      </c>
      <c r="F94" s="114">
        <v>1437.8220000000003</v>
      </c>
      <c r="G94" s="106"/>
      <c r="H94" s="106"/>
      <c r="I94" s="110">
        <v>698.101</v>
      </c>
      <c r="J94" s="110">
        <v>465.03699999999998</v>
      </c>
      <c r="K94" s="110">
        <v>2633.877</v>
      </c>
      <c r="L94" s="110">
        <v>812.50599999999997</v>
      </c>
      <c r="M94" s="110">
        <v>900.68499999999995</v>
      </c>
      <c r="N94" s="110">
        <v>848.29899999999998</v>
      </c>
      <c r="O94" s="110">
        <v>52</v>
      </c>
      <c r="P94" s="111">
        <v>7848.3270000000002</v>
      </c>
      <c r="Q94" s="114">
        <v>-410.94600000000003</v>
      </c>
      <c r="R94" s="110">
        <v>-91.415000000000006</v>
      </c>
      <c r="S94" s="110">
        <v>-502.36100000000005</v>
      </c>
      <c r="T94" s="125">
        <v>10324191</v>
      </c>
      <c r="U94" s="111">
        <v>20618710</v>
      </c>
      <c r="V94" s="115">
        <v>0</v>
      </c>
      <c r="W94" s="138">
        <v>24.484022011219501</v>
      </c>
      <c r="X94" s="37">
        <v>36</v>
      </c>
      <c r="Y94" s="5">
        <v>20</v>
      </c>
      <c r="Z94" s="103">
        <v>28</v>
      </c>
    </row>
    <row r="95" spans="1:26" s="108" customFormat="1" ht="12" hidden="1" customHeight="1" x14ac:dyDescent="0.2">
      <c r="A95" s="84" t="s">
        <v>74</v>
      </c>
      <c r="B95" s="40">
        <v>36921</v>
      </c>
      <c r="C95" s="110">
        <v>4051.8009999999999</v>
      </c>
      <c r="D95" s="110">
        <v>3186.2040000000002</v>
      </c>
      <c r="E95" s="111">
        <v>7238.0050000000001</v>
      </c>
      <c r="F95" s="114">
        <v>1283.7530000000006</v>
      </c>
      <c r="G95" s="106"/>
      <c r="H95" s="106"/>
      <c r="I95" s="110">
        <v>755.53599999999994</v>
      </c>
      <c r="J95" s="110">
        <v>471.09800000000001</v>
      </c>
      <c r="K95" s="110">
        <v>2659.9229999999998</v>
      </c>
      <c r="L95" s="110">
        <v>814.26099999999997</v>
      </c>
      <c r="M95" s="110">
        <v>907.97500000000002</v>
      </c>
      <c r="N95" s="110">
        <v>848.85199999999998</v>
      </c>
      <c r="O95" s="110">
        <v>77</v>
      </c>
      <c r="P95" s="111">
        <v>7818.3980000000001</v>
      </c>
      <c r="Q95" s="114">
        <v>-443.17200000000003</v>
      </c>
      <c r="R95" s="110">
        <v>-137.221</v>
      </c>
      <c r="S95" s="110">
        <v>-580.39300000000003</v>
      </c>
      <c r="T95" s="125">
        <v>9881019</v>
      </c>
      <c r="U95" s="111">
        <v>20481489</v>
      </c>
      <c r="V95" s="115">
        <v>0</v>
      </c>
      <c r="W95" s="138">
        <v>30.270405701955784</v>
      </c>
      <c r="X95" s="37">
        <v>30</v>
      </c>
      <c r="Y95" s="5">
        <v>19</v>
      </c>
      <c r="Z95" s="103">
        <v>24.5</v>
      </c>
    </row>
    <row r="96" spans="1:26" s="24" customFormat="1" ht="12" hidden="1" customHeight="1" x14ac:dyDescent="0.2">
      <c r="A96" s="94" t="s">
        <v>68</v>
      </c>
      <c r="B96" s="41">
        <v>36922</v>
      </c>
      <c r="C96" s="117">
        <v>4065.018</v>
      </c>
      <c r="D96" s="117">
        <v>3140.8380000000002</v>
      </c>
      <c r="E96" s="118">
        <v>7205.8559999999998</v>
      </c>
      <c r="F96" s="119">
        <v>1448.5169999999998</v>
      </c>
      <c r="G96" s="120"/>
      <c r="H96" s="120"/>
      <c r="I96" s="117">
        <v>730.87699999999995</v>
      </c>
      <c r="J96" s="117">
        <v>456.87400000000002</v>
      </c>
      <c r="K96" s="117">
        <v>2618.5259999999998</v>
      </c>
      <c r="L96" s="117">
        <v>810.53499999999997</v>
      </c>
      <c r="M96" s="117">
        <v>943.45399999999995</v>
      </c>
      <c r="N96" s="117">
        <v>827.48400000000004</v>
      </c>
      <c r="O96" s="117">
        <v>79</v>
      </c>
      <c r="P96" s="118">
        <v>7915.2669999999998</v>
      </c>
      <c r="Q96" s="119">
        <v>-461.00400000000002</v>
      </c>
      <c r="R96" s="117">
        <v>-248.40700000000001</v>
      </c>
      <c r="S96" s="117">
        <v>-709.41100000000006</v>
      </c>
      <c r="T96" s="126">
        <v>9420015</v>
      </c>
      <c r="U96" s="118">
        <v>20233082</v>
      </c>
      <c r="V96" s="116">
        <v>0</v>
      </c>
      <c r="W96" s="139">
        <v>24.395641650204446</v>
      </c>
      <c r="X96" s="55">
        <v>32</v>
      </c>
      <c r="Y96" s="56">
        <v>17</v>
      </c>
      <c r="Z96" s="121">
        <v>24.5</v>
      </c>
    </row>
    <row r="97" spans="1:26" s="108" customFormat="1" ht="12" hidden="1" customHeight="1" x14ac:dyDescent="0.2">
      <c r="A97" s="84" t="s">
        <v>69</v>
      </c>
      <c r="B97" s="40">
        <v>36923</v>
      </c>
      <c r="C97" s="110">
        <v>4007.8229999999999</v>
      </c>
      <c r="D97" s="110">
        <v>3035.4630000000002</v>
      </c>
      <c r="E97" s="111">
        <v>7043.2860000000001</v>
      </c>
      <c r="F97" s="114">
        <v>1263.9929999999997</v>
      </c>
      <c r="G97" s="106"/>
      <c r="H97" s="106"/>
      <c r="I97" s="110">
        <v>666.56299999999999</v>
      </c>
      <c r="J97" s="110">
        <v>457.11</v>
      </c>
      <c r="K97" s="110">
        <v>2544.0329999999999</v>
      </c>
      <c r="L97" s="110">
        <v>846.19799999999998</v>
      </c>
      <c r="M97" s="110">
        <v>907.54499999999996</v>
      </c>
      <c r="N97" s="110">
        <v>842.495</v>
      </c>
      <c r="O97" s="110">
        <v>59</v>
      </c>
      <c r="P97" s="111">
        <v>7586.9369999999999</v>
      </c>
      <c r="Q97" s="114">
        <v>-360.23700000000002</v>
      </c>
      <c r="R97" s="110">
        <v>-183.41399999999999</v>
      </c>
      <c r="S97" s="110">
        <v>-543.65100000000007</v>
      </c>
      <c r="T97" s="125">
        <v>9059778</v>
      </c>
      <c r="U97" s="111">
        <v>20049668</v>
      </c>
      <c r="V97" s="115">
        <v>0</v>
      </c>
      <c r="W97" s="138">
        <v>22.225348682630514</v>
      </c>
      <c r="X97" s="37">
        <v>38</v>
      </c>
      <c r="Y97" s="5">
        <v>25</v>
      </c>
      <c r="Z97" s="103">
        <v>31.5</v>
      </c>
    </row>
    <row r="98" spans="1:26" s="108" customFormat="1" ht="12" hidden="1" customHeight="1" x14ac:dyDescent="0.2">
      <c r="A98" s="84" t="s">
        <v>70</v>
      </c>
      <c r="B98" s="40">
        <v>36924</v>
      </c>
      <c r="C98" s="110">
        <v>4035.2730000000001</v>
      </c>
      <c r="D98" s="110">
        <v>2960.4569999999999</v>
      </c>
      <c r="E98" s="111">
        <v>6995.73</v>
      </c>
      <c r="F98" s="114">
        <v>1076.7930000000001</v>
      </c>
      <c r="G98" s="106"/>
      <c r="H98" s="106"/>
      <c r="I98" s="110">
        <v>597.81899999999996</v>
      </c>
      <c r="J98" s="110">
        <v>468.76400000000001</v>
      </c>
      <c r="K98" s="110">
        <v>2657.1590000000001</v>
      </c>
      <c r="L98" s="110">
        <v>655.86599999999999</v>
      </c>
      <c r="M98" s="110">
        <v>911.98099999999999</v>
      </c>
      <c r="N98" s="110">
        <v>854.06899999999996</v>
      </c>
      <c r="O98" s="110">
        <v>35</v>
      </c>
      <c r="P98" s="111">
        <v>7257.4509999999991</v>
      </c>
      <c r="Q98" s="114">
        <v>-216.78100000000001</v>
      </c>
      <c r="R98" s="110">
        <v>-44.94</v>
      </c>
      <c r="S98" s="110">
        <v>-261.721</v>
      </c>
      <c r="T98" s="125">
        <v>8842997</v>
      </c>
      <c r="U98" s="111">
        <v>20004728</v>
      </c>
      <c r="V98" s="115">
        <v>4.5474735088646412E-13</v>
      </c>
      <c r="W98" s="138">
        <v>27.565633892014461</v>
      </c>
      <c r="X98" s="37">
        <v>44</v>
      </c>
      <c r="Y98" s="5">
        <v>26</v>
      </c>
      <c r="Z98" s="103">
        <v>35</v>
      </c>
    </row>
    <row r="99" spans="1:26" s="108" customFormat="1" ht="12" hidden="1" customHeight="1" x14ac:dyDescent="0.2">
      <c r="A99" s="84" t="s">
        <v>71</v>
      </c>
      <c r="B99" s="40">
        <v>36925</v>
      </c>
      <c r="C99" s="110">
        <v>3986.2840000000001</v>
      </c>
      <c r="D99" s="110">
        <v>3181.152</v>
      </c>
      <c r="E99" s="111">
        <v>7167.4359999999997</v>
      </c>
      <c r="F99" s="114">
        <v>896.48399999999958</v>
      </c>
      <c r="G99" s="106"/>
      <c r="H99" s="106"/>
      <c r="I99" s="110">
        <v>547.36</v>
      </c>
      <c r="J99" s="110">
        <v>469.9</v>
      </c>
      <c r="K99" s="110">
        <v>2668.7539999999999</v>
      </c>
      <c r="L99" s="110">
        <v>836.05</v>
      </c>
      <c r="M99" s="110">
        <v>1009.923</v>
      </c>
      <c r="N99" s="110">
        <v>845</v>
      </c>
      <c r="O99" s="110">
        <v>9</v>
      </c>
      <c r="P99" s="111">
        <v>7282.4709999999995</v>
      </c>
      <c r="Q99" s="114">
        <v>-130.40600000000001</v>
      </c>
      <c r="R99" s="110">
        <v>15.371</v>
      </c>
      <c r="S99" s="110">
        <v>-115.035</v>
      </c>
      <c r="T99" s="125">
        <v>8712591</v>
      </c>
      <c r="U99" s="111">
        <v>20020099</v>
      </c>
      <c r="V99" s="115">
        <v>1.5631940186722204E-13</v>
      </c>
      <c r="W99" s="138">
        <v>38.667536682847199</v>
      </c>
      <c r="X99" s="37">
        <v>44</v>
      </c>
      <c r="Y99" s="5">
        <v>34</v>
      </c>
      <c r="Z99" s="103">
        <v>39</v>
      </c>
    </row>
    <row r="100" spans="1:26" s="108" customFormat="1" ht="12" hidden="1" customHeight="1" x14ac:dyDescent="0.2">
      <c r="A100" s="84" t="s">
        <v>72</v>
      </c>
      <c r="B100" s="40">
        <v>36926</v>
      </c>
      <c r="C100" s="110">
        <v>3939.52</v>
      </c>
      <c r="D100" s="110">
        <v>3004.587</v>
      </c>
      <c r="E100" s="111">
        <v>6944.107</v>
      </c>
      <c r="F100" s="114">
        <v>950.0019999999995</v>
      </c>
      <c r="G100" s="106"/>
      <c r="H100" s="106"/>
      <c r="I100" s="110">
        <v>514.303</v>
      </c>
      <c r="J100" s="110">
        <v>465.12099999999998</v>
      </c>
      <c r="K100" s="110">
        <v>2478.08</v>
      </c>
      <c r="L100" s="110">
        <v>834.54499999999996</v>
      </c>
      <c r="M100" s="110">
        <v>1012.889</v>
      </c>
      <c r="N100" s="110">
        <v>806.35900000000004</v>
      </c>
      <c r="O100" s="110">
        <v>9</v>
      </c>
      <c r="P100" s="111">
        <v>7070.299</v>
      </c>
      <c r="Q100" s="114">
        <v>-123.95</v>
      </c>
      <c r="R100" s="110">
        <v>-2.242</v>
      </c>
      <c r="S100" s="110">
        <v>-126.19200000000001</v>
      </c>
      <c r="T100" s="125">
        <v>8588641</v>
      </c>
      <c r="U100" s="111">
        <v>20017857</v>
      </c>
      <c r="V100" s="115">
        <v>0</v>
      </c>
      <c r="W100" s="138">
        <v>32.260713311747423</v>
      </c>
      <c r="X100" s="37">
        <v>53</v>
      </c>
      <c r="Y100" s="5">
        <v>35</v>
      </c>
      <c r="Z100" s="103">
        <v>44</v>
      </c>
    </row>
    <row r="101" spans="1:26" s="108" customFormat="1" ht="12" hidden="1" customHeight="1" x14ac:dyDescent="0.2">
      <c r="A101" s="84" t="s">
        <v>73</v>
      </c>
      <c r="B101" s="40">
        <v>36927</v>
      </c>
      <c r="C101" s="110">
        <v>4028.2510000000002</v>
      </c>
      <c r="D101" s="110">
        <v>3182.8440000000001</v>
      </c>
      <c r="E101" s="111">
        <v>7211.0950000000003</v>
      </c>
      <c r="F101" s="114">
        <v>917.76699999999948</v>
      </c>
      <c r="G101" s="106"/>
      <c r="H101" s="106"/>
      <c r="I101" s="110">
        <v>542.66700000000003</v>
      </c>
      <c r="J101" s="110">
        <v>464.32900000000001</v>
      </c>
      <c r="K101" s="110">
        <v>2708.8760000000002</v>
      </c>
      <c r="L101" s="110">
        <v>838.46600000000001</v>
      </c>
      <c r="M101" s="110">
        <v>959.23299999999995</v>
      </c>
      <c r="N101" s="110">
        <v>844.44600000000003</v>
      </c>
      <c r="O101" s="110">
        <v>9</v>
      </c>
      <c r="P101" s="111">
        <v>7284.7840000000006</v>
      </c>
      <c r="Q101" s="114">
        <v>-108.349</v>
      </c>
      <c r="R101" s="110">
        <v>34.659999999999997</v>
      </c>
      <c r="S101" s="110">
        <v>-73.689000000000007</v>
      </c>
      <c r="T101" s="125">
        <v>8480292</v>
      </c>
      <c r="U101" s="111">
        <v>20052517</v>
      </c>
      <c r="V101" s="115">
        <v>-2.9842794901924208E-13</v>
      </c>
      <c r="W101" s="138">
        <v>38.637065153684013</v>
      </c>
      <c r="X101" s="37">
        <v>52</v>
      </c>
      <c r="Y101" s="5">
        <v>30</v>
      </c>
      <c r="Z101" s="103">
        <v>41</v>
      </c>
    </row>
    <row r="102" spans="1:26" s="108" customFormat="1" ht="12" hidden="1" customHeight="1" x14ac:dyDescent="0.2">
      <c r="A102" s="84" t="s">
        <v>74</v>
      </c>
      <c r="B102" s="40">
        <v>36928</v>
      </c>
      <c r="C102" s="110">
        <v>3894.5709999999999</v>
      </c>
      <c r="D102" s="110">
        <v>3182.5059999999999</v>
      </c>
      <c r="E102" s="111">
        <v>7077.0769999999993</v>
      </c>
      <c r="F102" s="114">
        <v>921.41199999999924</v>
      </c>
      <c r="G102" s="106"/>
      <c r="H102" s="106"/>
      <c r="I102" s="110">
        <v>651.85799999999995</v>
      </c>
      <c r="J102" s="110">
        <v>483</v>
      </c>
      <c r="K102" s="110">
        <v>2703.7159999999999</v>
      </c>
      <c r="L102" s="110">
        <v>867.79100000000005</v>
      </c>
      <c r="M102" s="110">
        <v>962.27300000000002</v>
      </c>
      <c r="N102" s="110">
        <v>819.34900000000005</v>
      </c>
      <c r="O102" s="110">
        <v>-2</v>
      </c>
      <c r="P102" s="111">
        <v>7407.3989999999994</v>
      </c>
      <c r="Q102" s="114">
        <v>-262.178</v>
      </c>
      <c r="R102" s="110">
        <v>-68.144000000000005</v>
      </c>
      <c r="S102" s="110">
        <v>-330.322</v>
      </c>
      <c r="T102" s="125">
        <v>8218114</v>
      </c>
      <c r="U102" s="111">
        <v>19984373</v>
      </c>
      <c r="V102" s="115">
        <v>0</v>
      </c>
      <c r="W102" s="138">
        <v>39.761273031327335</v>
      </c>
      <c r="X102" s="37">
        <v>40</v>
      </c>
      <c r="Y102" s="5">
        <v>27</v>
      </c>
      <c r="Z102" s="103">
        <v>33.5</v>
      </c>
    </row>
    <row r="103" spans="1:26" s="108" customFormat="1" ht="12" hidden="1" customHeight="1" x14ac:dyDescent="0.2">
      <c r="A103" s="84" t="s">
        <v>68</v>
      </c>
      <c r="B103" s="40">
        <v>36929</v>
      </c>
      <c r="C103" s="110">
        <v>3925.5030000000002</v>
      </c>
      <c r="D103" s="110">
        <v>3103.098</v>
      </c>
      <c r="E103" s="111">
        <v>7028.6010000000006</v>
      </c>
      <c r="F103" s="114">
        <v>1188.2070000000008</v>
      </c>
      <c r="G103" s="106"/>
      <c r="H103" s="106"/>
      <c r="I103" s="110">
        <v>764.14200000000005</v>
      </c>
      <c r="J103" s="110">
        <v>483</v>
      </c>
      <c r="K103" s="110">
        <v>2653.268</v>
      </c>
      <c r="L103" s="110">
        <v>804.75599999999997</v>
      </c>
      <c r="M103" s="110">
        <v>918.58100000000002</v>
      </c>
      <c r="N103" s="110">
        <v>836.03399999999999</v>
      </c>
      <c r="O103" s="110">
        <v>1</v>
      </c>
      <c r="P103" s="111">
        <v>7648.9880000000012</v>
      </c>
      <c r="Q103" s="114">
        <v>-224.566</v>
      </c>
      <c r="R103" s="110">
        <v>-395.82100000000003</v>
      </c>
      <c r="S103" s="110">
        <v>-620.38700000000006</v>
      </c>
      <c r="T103" s="125">
        <v>7993548</v>
      </c>
      <c r="U103" s="111">
        <v>19588552</v>
      </c>
      <c r="V103" s="115">
        <v>0</v>
      </c>
      <c r="W103" s="138">
        <v>32.388064802391675</v>
      </c>
      <c r="X103" s="37">
        <v>32</v>
      </c>
      <c r="Y103" s="5">
        <v>22</v>
      </c>
      <c r="Z103" s="103">
        <v>27</v>
      </c>
    </row>
    <row r="104" spans="1:26" s="108" customFormat="1" ht="12" hidden="1" customHeight="1" x14ac:dyDescent="0.2">
      <c r="A104" s="84" t="s">
        <v>69</v>
      </c>
      <c r="B104" s="40">
        <v>36930</v>
      </c>
      <c r="C104" s="110">
        <v>3892.7890000000002</v>
      </c>
      <c r="D104" s="110">
        <v>3088.3789999999999</v>
      </c>
      <c r="E104" s="111">
        <v>6981.1679999999997</v>
      </c>
      <c r="F104" s="114">
        <v>1460.2149999999999</v>
      </c>
      <c r="G104" s="106"/>
      <c r="H104" s="106"/>
      <c r="I104" s="110">
        <v>815.69399999999996</v>
      </c>
      <c r="J104" s="110">
        <v>483</v>
      </c>
      <c r="K104" s="110">
        <v>2601.3760000000002</v>
      </c>
      <c r="L104" s="110">
        <v>833.11199999999997</v>
      </c>
      <c r="M104" s="110">
        <v>852.94600000000003</v>
      </c>
      <c r="N104" s="110">
        <v>841.18700000000001</v>
      </c>
      <c r="O104" s="110">
        <v>1</v>
      </c>
      <c r="P104" s="111">
        <v>7888.53</v>
      </c>
      <c r="Q104" s="114">
        <v>-236.565</v>
      </c>
      <c r="R104" s="110">
        <v>-670.79700000000003</v>
      </c>
      <c r="S104" s="110">
        <v>-907.36200000000008</v>
      </c>
      <c r="T104" s="125">
        <v>7756983</v>
      </c>
      <c r="U104" s="111">
        <v>18917755</v>
      </c>
      <c r="V104" s="115">
        <v>0</v>
      </c>
      <c r="W104" s="138">
        <v>18.614622665306758</v>
      </c>
      <c r="X104" s="37">
        <v>24</v>
      </c>
      <c r="Y104" s="5">
        <v>7</v>
      </c>
      <c r="Z104" s="103">
        <v>15.5</v>
      </c>
    </row>
    <row r="105" spans="1:26" s="108" customFormat="1" ht="12" hidden="1" customHeight="1" x14ac:dyDescent="0.2">
      <c r="A105" s="84" t="s">
        <v>70</v>
      </c>
      <c r="B105" s="40">
        <v>36931</v>
      </c>
      <c r="C105" s="110">
        <v>3879.991</v>
      </c>
      <c r="D105" s="110">
        <v>3069.7159999999999</v>
      </c>
      <c r="E105" s="111">
        <v>6949.7070000000003</v>
      </c>
      <c r="F105" s="114">
        <v>1691.05</v>
      </c>
      <c r="G105" s="106"/>
      <c r="H105" s="106"/>
      <c r="I105" s="110">
        <v>663.62199999999996</v>
      </c>
      <c r="J105" s="110">
        <v>467</v>
      </c>
      <c r="K105" s="110">
        <v>2584.0030000000002</v>
      </c>
      <c r="L105" s="110">
        <v>823.12199999999996</v>
      </c>
      <c r="M105" s="110">
        <v>827.63699999999994</v>
      </c>
      <c r="N105" s="110">
        <v>863.31899999999996</v>
      </c>
      <c r="O105" s="110">
        <v>9</v>
      </c>
      <c r="P105" s="111">
        <v>7928.7529999999997</v>
      </c>
      <c r="Q105" s="114">
        <v>-288.99599999999998</v>
      </c>
      <c r="R105" s="110">
        <v>-690.05</v>
      </c>
      <c r="S105" s="110">
        <v>-979.04599999999994</v>
      </c>
      <c r="T105" s="125">
        <v>7467987</v>
      </c>
      <c r="U105" s="111">
        <v>18227705</v>
      </c>
      <c r="V105" s="115">
        <v>0</v>
      </c>
      <c r="W105" s="138">
        <v>4.5641311931547515</v>
      </c>
      <c r="X105" s="37">
        <v>28</v>
      </c>
      <c r="Y105" s="5">
        <v>9</v>
      </c>
      <c r="Z105" s="103">
        <v>18.5</v>
      </c>
    </row>
    <row r="106" spans="1:26" s="108" customFormat="1" ht="12" hidden="1" customHeight="1" x14ac:dyDescent="0.2">
      <c r="A106" s="84" t="s">
        <v>71</v>
      </c>
      <c r="B106" s="40">
        <v>36932</v>
      </c>
      <c r="C106" s="110">
        <v>3925.7579999999998</v>
      </c>
      <c r="D106" s="110">
        <v>3083.3919999999998</v>
      </c>
      <c r="E106" s="111">
        <v>7009.15</v>
      </c>
      <c r="F106" s="114">
        <v>1579.3180000000002</v>
      </c>
      <c r="G106" s="106"/>
      <c r="H106" s="106"/>
      <c r="I106" s="110">
        <v>588.68899999999996</v>
      </c>
      <c r="J106" s="110">
        <v>482</v>
      </c>
      <c r="K106" s="110">
        <v>2590.808</v>
      </c>
      <c r="L106" s="110">
        <v>845.21299999999997</v>
      </c>
      <c r="M106" s="110">
        <v>814.47199999999998</v>
      </c>
      <c r="N106" s="110">
        <v>876.101</v>
      </c>
      <c r="O106" s="110">
        <v>-1</v>
      </c>
      <c r="P106" s="111">
        <v>7775.6009999999997</v>
      </c>
      <c r="Q106" s="114">
        <v>-195.09299999999999</v>
      </c>
      <c r="R106" s="110">
        <v>-571.35799999999995</v>
      </c>
      <c r="S106" s="110">
        <v>-766.45099999999991</v>
      </c>
      <c r="T106" s="125">
        <v>7272894</v>
      </c>
      <c r="U106" s="111">
        <v>17656347</v>
      </c>
      <c r="V106" s="115">
        <v>0</v>
      </c>
      <c r="W106" s="138">
        <v>11.215551323204984</v>
      </c>
      <c r="X106" s="37">
        <v>40</v>
      </c>
      <c r="Y106" s="5">
        <v>15</v>
      </c>
      <c r="Z106" s="103">
        <v>27.5</v>
      </c>
    </row>
    <row r="107" spans="1:26" s="108" customFormat="1" ht="12" hidden="1" customHeight="1" x14ac:dyDescent="0.2">
      <c r="A107" s="84" t="s">
        <v>72</v>
      </c>
      <c r="B107" s="40">
        <v>36933</v>
      </c>
      <c r="C107" s="110">
        <v>3900</v>
      </c>
      <c r="D107" s="110">
        <v>3104.1439999999998</v>
      </c>
      <c r="E107" s="111">
        <v>7004.1440000000002</v>
      </c>
      <c r="F107" s="114">
        <v>1732</v>
      </c>
      <c r="G107" s="106"/>
      <c r="H107" s="106"/>
      <c r="I107" s="110">
        <v>559.87</v>
      </c>
      <c r="J107" s="110">
        <v>491</v>
      </c>
      <c r="K107" s="110">
        <v>2598.299</v>
      </c>
      <c r="L107" s="110">
        <v>850.16800000000001</v>
      </c>
      <c r="M107" s="110">
        <v>318.21600000000001</v>
      </c>
      <c r="N107" s="110">
        <v>860</v>
      </c>
      <c r="O107" s="110">
        <v>-1</v>
      </c>
      <c r="P107" s="111">
        <v>7408.5529999999999</v>
      </c>
      <c r="Q107" s="114">
        <v>-117.916</v>
      </c>
      <c r="R107" s="110">
        <v>-286.61399999999998</v>
      </c>
      <c r="S107" s="110">
        <v>-404.53</v>
      </c>
      <c r="T107" s="125">
        <v>7154978</v>
      </c>
      <c r="U107" s="111">
        <v>17369733</v>
      </c>
      <c r="V107" s="11">
        <v>0.12100000000032196</v>
      </c>
      <c r="W107" s="138">
        <v>21.516344974183159</v>
      </c>
      <c r="X107" s="37">
        <v>39</v>
      </c>
      <c r="Y107" s="5">
        <v>20</v>
      </c>
      <c r="Z107" s="103">
        <v>29.5</v>
      </c>
    </row>
    <row r="108" spans="1:26" s="108" customFormat="1" ht="12" hidden="1" customHeight="1" x14ac:dyDescent="0.2">
      <c r="A108" s="84" t="s">
        <v>73</v>
      </c>
      <c r="B108" s="40">
        <v>36934</v>
      </c>
      <c r="C108" s="110">
        <v>3907.8220000000001</v>
      </c>
      <c r="D108" s="110">
        <v>3019.8449999999998</v>
      </c>
      <c r="E108" s="111">
        <v>6927.6669999999995</v>
      </c>
      <c r="F108" s="114">
        <v>1472.9930000000004</v>
      </c>
      <c r="G108" s="106"/>
      <c r="H108" s="106"/>
      <c r="I108" s="110">
        <v>586.846</v>
      </c>
      <c r="J108" s="110">
        <v>491</v>
      </c>
      <c r="K108" s="110">
        <v>2597.6320000000001</v>
      </c>
      <c r="L108" s="110">
        <v>794.80200000000002</v>
      </c>
      <c r="M108" s="110">
        <v>589.20399999999995</v>
      </c>
      <c r="N108" s="110">
        <v>858.17700000000002</v>
      </c>
      <c r="O108" s="110">
        <v>4.0000000000000001E-3</v>
      </c>
      <c r="P108" s="111">
        <v>7390.6579999999994</v>
      </c>
      <c r="Q108" s="114">
        <v>-210.541</v>
      </c>
      <c r="R108" s="110">
        <v>-252.45</v>
      </c>
      <c r="S108" s="110">
        <v>-462.99099999999999</v>
      </c>
      <c r="T108" s="125">
        <v>6944437</v>
      </c>
      <c r="U108" s="111">
        <v>17117283</v>
      </c>
      <c r="V108" s="115">
        <v>0</v>
      </c>
      <c r="W108" s="138">
        <v>27.998684804293443</v>
      </c>
      <c r="X108" s="37">
        <v>41</v>
      </c>
      <c r="Y108" s="5">
        <v>32</v>
      </c>
      <c r="Z108" s="103">
        <v>36.5</v>
      </c>
    </row>
    <row r="109" spans="1:26" s="108" customFormat="1" ht="12" hidden="1" customHeight="1" x14ac:dyDescent="0.2">
      <c r="A109" s="84" t="s">
        <v>74</v>
      </c>
      <c r="B109" s="40">
        <v>36935</v>
      </c>
      <c r="C109" s="110">
        <v>3831.9920000000002</v>
      </c>
      <c r="D109" s="110">
        <v>3140.6680000000001</v>
      </c>
      <c r="E109" s="111">
        <v>6972.66</v>
      </c>
      <c r="F109" s="114">
        <v>1040.5109999999995</v>
      </c>
      <c r="G109" s="106"/>
      <c r="H109" s="106"/>
      <c r="I109" s="110">
        <v>659.57399999999996</v>
      </c>
      <c r="J109" s="110">
        <v>495</v>
      </c>
      <c r="K109" s="110">
        <v>2677.944</v>
      </c>
      <c r="L109" s="110">
        <v>807.99900000000002</v>
      </c>
      <c r="M109" s="110">
        <v>968.024</v>
      </c>
      <c r="N109" s="110">
        <v>845.77800000000002</v>
      </c>
      <c r="O109" s="110">
        <v>4</v>
      </c>
      <c r="P109" s="111">
        <v>7498.83</v>
      </c>
      <c r="Q109" s="114">
        <v>-223.501</v>
      </c>
      <c r="R109" s="110">
        <v>-302.66899999999998</v>
      </c>
      <c r="S109" s="110">
        <v>-526.16999999999996</v>
      </c>
      <c r="T109" s="125">
        <v>6720936</v>
      </c>
      <c r="U109" s="111">
        <v>16814614</v>
      </c>
      <c r="V109" s="115">
        <v>0</v>
      </c>
      <c r="W109" s="138">
        <v>32.384989890174076</v>
      </c>
      <c r="X109" s="37">
        <v>34</v>
      </c>
      <c r="Y109" s="5">
        <v>30</v>
      </c>
      <c r="Z109" s="103">
        <v>32</v>
      </c>
    </row>
    <row r="110" spans="1:26" s="108" customFormat="1" ht="12" hidden="1" customHeight="1" x14ac:dyDescent="0.2">
      <c r="A110" s="84" t="s">
        <v>68</v>
      </c>
      <c r="B110" s="40">
        <v>36936</v>
      </c>
      <c r="C110" s="110">
        <v>3846.06</v>
      </c>
      <c r="D110" s="110">
        <v>3124.47</v>
      </c>
      <c r="E110" s="111">
        <v>6970.53</v>
      </c>
      <c r="F110" s="114">
        <v>1143.6509999999994</v>
      </c>
      <c r="G110" s="106"/>
      <c r="H110" s="106"/>
      <c r="I110" s="110">
        <v>723.78399999999999</v>
      </c>
      <c r="J110" s="110">
        <v>517</v>
      </c>
      <c r="K110" s="110">
        <v>2582.3989999999999</v>
      </c>
      <c r="L110" s="110">
        <v>860.35699999999997</v>
      </c>
      <c r="M110" s="110">
        <v>1003.229</v>
      </c>
      <c r="N110" s="110">
        <v>848.40300000000002</v>
      </c>
      <c r="O110" s="110">
        <v>4</v>
      </c>
      <c r="P110" s="111">
        <v>7682.8230000000003</v>
      </c>
      <c r="Q110" s="114">
        <v>-257.28500000000003</v>
      </c>
      <c r="R110" s="110">
        <v>-455.00799999999998</v>
      </c>
      <c r="S110" s="110">
        <v>-712.29300000000001</v>
      </c>
      <c r="T110" s="125">
        <v>6463651</v>
      </c>
      <c r="U110" s="111">
        <v>16359606</v>
      </c>
      <c r="V110" s="115">
        <v>0</v>
      </c>
      <c r="W110" s="138">
        <v>26.746280799979363</v>
      </c>
      <c r="X110" s="37">
        <v>30</v>
      </c>
      <c r="Y110" s="5">
        <v>22</v>
      </c>
      <c r="Z110" s="103">
        <v>26</v>
      </c>
    </row>
    <row r="111" spans="1:26" s="108" customFormat="1" ht="12" hidden="1" customHeight="1" x14ac:dyDescent="0.2">
      <c r="A111" s="84" t="s">
        <v>69</v>
      </c>
      <c r="B111" s="40">
        <v>36937</v>
      </c>
      <c r="C111" s="110">
        <v>3849.5590000000002</v>
      </c>
      <c r="D111" s="110">
        <v>3123.9189999999999</v>
      </c>
      <c r="E111" s="111">
        <v>6973.4780000000001</v>
      </c>
      <c r="F111" s="114">
        <v>1077.0919999999996</v>
      </c>
      <c r="G111" s="106"/>
      <c r="H111" s="106"/>
      <c r="I111" s="110">
        <v>660.43</v>
      </c>
      <c r="J111" s="110">
        <v>530</v>
      </c>
      <c r="K111" s="110">
        <v>2622.2820000000002</v>
      </c>
      <c r="L111" s="110">
        <v>837.70100000000002</v>
      </c>
      <c r="M111" s="110">
        <v>787.43700000000001</v>
      </c>
      <c r="N111" s="110">
        <v>853.31299999999999</v>
      </c>
      <c r="O111" s="110">
        <v>5</v>
      </c>
      <c r="P111" s="111">
        <v>7373.2550000000001</v>
      </c>
      <c r="Q111" s="114">
        <v>-185.608</v>
      </c>
      <c r="R111" s="110">
        <v>-214.16900000000001</v>
      </c>
      <c r="S111" s="110">
        <v>-399.77700000000004</v>
      </c>
      <c r="T111" s="125">
        <v>6278043</v>
      </c>
      <c r="U111" s="111">
        <v>16145437</v>
      </c>
      <c r="V111" s="115">
        <v>0</v>
      </c>
      <c r="W111" s="138">
        <v>15.731619983070084</v>
      </c>
      <c r="X111" s="37">
        <v>37</v>
      </c>
      <c r="Y111" s="5">
        <v>17</v>
      </c>
      <c r="Z111" s="103">
        <v>27</v>
      </c>
    </row>
    <row r="112" spans="1:26" s="108" customFormat="1" ht="12" hidden="1" customHeight="1" x14ac:dyDescent="0.2">
      <c r="A112" s="84" t="s">
        <v>70</v>
      </c>
      <c r="B112" s="40">
        <v>36938</v>
      </c>
      <c r="C112" s="110">
        <v>3842.09</v>
      </c>
      <c r="D112" s="110">
        <v>3191.14</v>
      </c>
      <c r="E112" s="111">
        <v>7033.23</v>
      </c>
      <c r="F112" s="114">
        <v>1224.79</v>
      </c>
      <c r="G112" s="106"/>
      <c r="H112" s="106"/>
      <c r="I112" s="110">
        <v>609.83600000000001</v>
      </c>
      <c r="J112" s="110">
        <v>506</v>
      </c>
      <c r="K112" s="110">
        <v>2635.752</v>
      </c>
      <c r="L112" s="110">
        <v>842.29300000000001</v>
      </c>
      <c r="M112" s="110">
        <v>791.38</v>
      </c>
      <c r="N112" s="110">
        <v>853.33600000000001</v>
      </c>
      <c r="O112" s="110">
        <v>-1</v>
      </c>
      <c r="P112" s="111">
        <v>7462.3869999999997</v>
      </c>
      <c r="Q112" s="114">
        <v>-49.51</v>
      </c>
      <c r="R112" s="110">
        <v>-379.64699999999999</v>
      </c>
      <c r="S112" s="110">
        <v>-429.15699999999998</v>
      </c>
      <c r="T112" s="125">
        <v>6228533</v>
      </c>
      <c r="U112" s="111">
        <v>15765790</v>
      </c>
      <c r="V112" s="115">
        <v>0</v>
      </c>
      <c r="W112" s="138">
        <v>23.99272701656561</v>
      </c>
      <c r="X112" s="37">
        <v>43</v>
      </c>
      <c r="Y112" s="5">
        <v>26</v>
      </c>
      <c r="Z112" s="103">
        <v>34.5</v>
      </c>
    </row>
    <row r="113" spans="1:26" s="108" customFormat="1" ht="12" hidden="1" customHeight="1" x14ac:dyDescent="0.2">
      <c r="A113" s="84" t="s">
        <v>71</v>
      </c>
      <c r="B113" s="40">
        <v>36939</v>
      </c>
      <c r="C113" s="110">
        <v>3866.366</v>
      </c>
      <c r="D113" s="110">
        <v>3135.223</v>
      </c>
      <c r="E113" s="111">
        <v>7001.5889999999999</v>
      </c>
      <c r="F113" s="114">
        <v>894.88799999999969</v>
      </c>
      <c r="G113" s="106"/>
      <c r="H113" s="106"/>
      <c r="I113" s="110">
        <v>565.04600000000005</v>
      </c>
      <c r="J113" s="110">
        <v>500</v>
      </c>
      <c r="K113" s="110">
        <v>2620.8620000000001</v>
      </c>
      <c r="L113" s="110">
        <v>881.88199999999995</v>
      </c>
      <c r="M113" s="110">
        <v>819.05399999999997</v>
      </c>
      <c r="N113" s="110">
        <v>854.44299999999998</v>
      </c>
      <c r="O113" s="110">
        <v>4</v>
      </c>
      <c r="P113" s="111">
        <v>7140.1750000000002</v>
      </c>
      <c r="Q113" s="114">
        <v>-54.802999999999997</v>
      </c>
      <c r="R113" s="110">
        <v>-83.783000000000001</v>
      </c>
      <c r="S113" s="110">
        <v>-138.58600000000001</v>
      </c>
      <c r="T113" s="125">
        <v>6173730</v>
      </c>
      <c r="U113" s="111">
        <v>15682007</v>
      </c>
      <c r="V113" s="115">
        <v>-2.2737367544323206E-13</v>
      </c>
      <c r="W113" s="138">
        <v>25.932726821274041</v>
      </c>
      <c r="X113" s="37">
        <v>45</v>
      </c>
      <c r="Y113" s="5">
        <v>25</v>
      </c>
      <c r="Z113" s="103">
        <v>35</v>
      </c>
    </row>
    <row r="114" spans="1:26" s="108" customFormat="1" ht="12" hidden="1" customHeight="1" x14ac:dyDescent="0.2">
      <c r="A114" s="84" t="s">
        <v>72</v>
      </c>
      <c r="B114" s="40">
        <v>36940</v>
      </c>
      <c r="C114" s="110">
        <v>3779.1109999999999</v>
      </c>
      <c r="D114" s="110">
        <v>3150</v>
      </c>
      <c r="E114" s="111">
        <v>6929.1109999999999</v>
      </c>
      <c r="F114" s="114">
        <v>815.602000000001</v>
      </c>
      <c r="G114" s="106"/>
      <c r="H114" s="106"/>
      <c r="I114" s="110">
        <v>487.32299999999998</v>
      </c>
      <c r="J114" s="110">
        <v>502</v>
      </c>
      <c r="K114" s="110">
        <v>2633.165</v>
      </c>
      <c r="L114" s="110">
        <v>885</v>
      </c>
      <c r="M114" s="110">
        <v>800</v>
      </c>
      <c r="N114" s="110">
        <v>842.096</v>
      </c>
      <c r="O114" s="110">
        <v>6</v>
      </c>
      <c r="P114" s="111">
        <v>6971.1859999999997</v>
      </c>
      <c r="Q114" s="114">
        <v>-2.2090000000000001</v>
      </c>
      <c r="R114" s="110">
        <v>-39.866</v>
      </c>
      <c r="S114" s="110">
        <v>-42.075000000000003</v>
      </c>
      <c r="T114" s="125">
        <v>6171521</v>
      </c>
      <c r="U114" s="111">
        <v>15642141</v>
      </c>
      <c r="V114" s="115">
        <v>1.8474111129762605E-13</v>
      </c>
      <c r="W114" s="138">
        <v>34.841723624769578</v>
      </c>
      <c r="X114" s="37">
        <v>55</v>
      </c>
      <c r="Y114" s="5">
        <v>29</v>
      </c>
      <c r="Z114" s="103">
        <v>42</v>
      </c>
    </row>
    <row r="115" spans="1:26" s="108" customFormat="1" ht="12" hidden="1" customHeight="1" x14ac:dyDescent="0.2">
      <c r="A115" s="84" t="s">
        <v>73</v>
      </c>
      <c r="B115" s="40">
        <v>36941</v>
      </c>
      <c r="C115" s="110">
        <v>3857.3209999999999</v>
      </c>
      <c r="D115" s="110">
        <v>3094.183</v>
      </c>
      <c r="E115" s="111">
        <v>6951.5039999999999</v>
      </c>
      <c r="F115" s="114">
        <v>736.97200000000043</v>
      </c>
      <c r="G115" s="106"/>
      <c r="H115" s="106"/>
      <c r="I115" s="110">
        <v>482.935</v>
      </c>
      <c r="J115" s="110">
        <v>496</v>
      </c>
      <c r="K115" s="110">
        <v>2539.2820000000002</v>
      </c>
      <c r="L115" s="110">
        <v>894.24599999999998</v>
      </c>
      <c r="M115" s="110">
        <v>808.43600000000004</v>
      </c>
      <c r="N115" s="110">
        <v>842</v>
      </c>
      <c r="O115" s="110">
        <v>7</v>
      </c>
      <c r="P115" s="111">
        <v>6806.8710000000001</v>
      </c>
      <c r="Q115" s="114">
        <v>30.834</v>
      </c>
      <c r="R115" s="110">
        <v>113.79900000000001</v>
      </c>
      <c r="S115" s="110">
        <v>144.63300000000001</v>
      </c>
      <c r="T115" s="125">
        <v>6202355</v>
      </c>
      <c r="U115" s="111">
        <v>15755940</v>
      </c>
      <c r="V115" s="115">
        <v>0</v>
      </c>
      <c r="W115" s="138">
        <v>39.457463171846591</v>
      </c>
      <c r="X115" s="37">
        <v>55</v>
      </c>
      <c r="Y115" s="5">
        <v>38</v>
      </c>
      <c r="Z115" s="103">
        <v>46.5</v>
      </c>
    </row>
    <row r="116" spans="1:26" s="108" customFormat="1" ht="12" hidden="1" customHeight="1" x14ac:dyDescent="0.2">
      <c r="A116" s="84" t="s">
        <v>74</v>
      </c>
      <c r="B116" s="40">
        <v>36942</v>
      </c>
      <c r="C116" s="110">
        <v>3835.4720000000002</v>
      </c>
      <c r="D116" s="110">
        <v>3031.2049999999999</v>
      </c>
      <c r="E116" s="111">
        <v>6866.6769999999997</v>
      </c>
      <c r="F116" s="114">
        <v>903.10500000000002</v>
      </c>
      <c r="G116" s="106"/>
      <c r="H116" s="106"/>
      <c r="I116" s="110">
        <v>550.65200000000004</v>
      </c>
      <c r="J116" s="110">
        <v>507</v>
      </c>
      <c r="K116" s="110">
        <v>2547.9349999999999</v>
      </c>
      <c r="L116" s="110">
        <v>820.46199999999999</v>
      </c>
      <c r="M116" s="110">
        <v>818.83299999999997</v>
      </c>
      <c r="N116" s="110">
        <v>843.06799999999998</v>
      </c>
      <c r="O116" s="110">
        <v>3</v>
      </c>
      <c r="P116" s="111">
        <v>6994.0550000000003</v>
      </c>
      <c r="Q116" s="114">
        <v>-70.263000000000005</v>
      </c>
      <c r="R116" s="110">
        <v>-57.115000000000002</v>
      </c>
      <c r="S116" s="110">
        <v>-127.37800000000001</v>
      </c>
      <c r="T116" s="125">
        <v>6132092</v>
      </c>
      <c r="U116" s="111">
        <v>15698825</v>
      </c>
      <c r="V116" s="115">
        <v>-5.9685589803848416E-13</v>
      </c>
      <c r="W116" s="138">
        <v>39.031900063725502</v>
      </c>
      <c r="X116" s="37">
        <v>49</v>
      </c>
      <c r="Y116" s="5">
        <v>34</v>
      </c>
      <c r="Z116" s="103">
        <v>41.5</v>
      </c>
    </row>
    <row r="117" spans="1:26" s="108" customFormat="1" ht="12" hidden="1" customHeight="1" x14ac:dyDescent="0.2">
      <c r="A117" s="84" t="s">
        <v>68</v>
      </c>
      <c r="B117" s="40">
        <v>36943</v>
      </c>
      <c r="C117" s="110">
        <v>3779.7539999999999</v>
      </c>
      <c r="D117" s="110">
        <v>3050</v>
      </c>
      <c r="E117" s="111">
        <v>6829.7539999999999</v>
      </c>
      <c r="F117" s="114">
        <v>901.96299999999906</v>
      </c>
      <c r="G117" s="106"/>
      <c r="H117" s="106"/>
      <c r="I117" s="110">
        <v>531.71500000000003</v>
      </c>
      <c r="J117" s="110">
        <v>498</v>
      </c>
      <c r="K117" s="110">
        <v>2530</v>
      </c>
      <c r="L117" s="110">
        <v>837.76099999999997</v>
      </c>
      <c r="M117" s="110">
        <v>804.89400000000001</v>
      </c>
      <c r="N117" s="110">
        <v>844.16099999999994</v>
      </c>
      <c r="O117" s="110">
        <v>11</v>
      </c>
      <c r="P117" s="111">
        <v>6959.4939999999997</v>
      </c>
      <c r="Q117" s="114">
        <v>-74.093999999999994</v>
      </c>
      <c r="R117" s="110">
        <v>-55.646000000000001</v>
      </c>
      <c r="S117" s="110">
        <v>-129.74</v>
      </c>
      <c r="T117" s="125">
        <v>6057998</v>
      </c>
      <c r="U117" s="111">
        <v>15643179</v>
      </c>
      <c r="V117" s="115">
        <v>2.2737367544323206E-13</v>
      </c>
      <c r="W117" s="138">
        <v>37.025551344129092</v>
      </c>
      <c r="X117" s="37">
        <v>51</v>
      </c>
      <c r="Y117" s="5">
        <v>32</v>
      </c>
      <c r="Z117" s="103">
        <v>41.5</v>
      </c>
    </row>
    <row r="118" spans="1:26" s="108" customFormat="1" ht="12" hidden="1" customHeight="1" x14ac:dyDescent="0.2">
      <c r="A118" s="84" t="s">
        <v>69</v>
      </c>
      <c r="B118" s="40">
        <v>36944</v>
      </c>
      <c r="C118" s="110">
        <v>3859.096</v>
      </c>
      <c r="D118" s="110">
        <v>3050</v>
      </c>
      <c r="E118" s="111">
        <v>6909.0959999999995</v>
      </c>
      <c r="F118" s="114">
        <v>840.44799999999987</v>
      </c>
      <c r="G118" s="106"/>
      <c r="H118" s="106"/>
      <c r="I118" s="110">
        <v>505.34800000000001</v>
      </c>
      <c r="J118" s="110">
        <v>453</v>
      </c>
      <c r="K118" s="110">
        <v>2530</v>
      </c>
      <c r="L118" s="110">
        <v>865.24099999999999</v>
      </c>
      <c r="M118" s="110">
        <v>838.12599999999998</v>
      </c>
      <c r="N118" s="110">
        <v>843.68499999999995</v>
      </c>
      <c r="O118" s="110">
        <v>1</v>
      </c>
      <c r="P118" s="111">
        <v>6876.848</v>
      </c>
      <c r="Q118" s="114">
        <v>-85.768000000000001</v>
      </c>
      <c r="R118" s="110">
        <v>118.01600000000001</v>
      </c>
      <c r="S118" s="110">
        <v>32.248000000000005</v>
      </c>
      <c r="T118" s="125">
        <v>5972230</v>
      </c>
      <c r="U118" s="111">
        <v>15761195</v>
      </c>
      <c r="V118" s="115">
        <v>-4.1211478674085811E-13</v>
      </c>
      <c r="W118" s="138">
        <v>38.882142236892861</v>
      </c>
      <c r="X118" s="37">
        <v>57</v>
      </c>
      <c r="Y118" s="5">
        <v>35</v>
      </c>
      <c r="Z118" s="103">
        <v>46</v>
      </c>
    </row>
    <row r="119" spans="1:26" s="108" customFormat="1" ht="12" hidden="1" customHeight="1" x14ac:dyDescent="0.2">
      <c r="A119" s="84" t="s">
        <v>70</v>
      </c>
      <c r="B119" s="40">
        <v>36945</v>
      </c>
      <c r="C119" s="110">
        <v>3840.5419999999999</v>
      </c>
      <c r="D119" s="110">
        <v>3086.989</v>
      </c>
      <c r="E119" s="111">
        <v>6927.5309999999999</v>
      </c>
      <c r="F119" s="114">
        <v>733.005</v>
      </c>
      <c r="G119" s="106"/>
      <c r="H119" s="106"/>
      <c r="I119" s="110">
        <v>616.399</v>
      </c>
      <c r="J119" s="110">
        <v>475</v>
      </c>
      <c r="K119" s="110">
        <v>2528.915</v>
      </c>
      <c r="L119" s="110">
        <v>868.16200000000003</v>
      </c>
      <c r="M119" s="110">
        <v>880.11300000000006</v>
      </c>
      <c r="N119" s="110">
        <v>847.06100000000004</v>
      </c>
      <c r="O119" s="110">
        <v>9</v>
      </c>
      <c r="P119" s="111">
        <v>6957.6549999999997</v>
      </c>
      <c r="Q119" s="114">
        <v>-116.693</v>
      </c>
      <c r="R119" s="110">
        <v>86.569000000000003</v>
      </c>
      <c r="S119" s="110">
        <v>-30.123999999999995</v>
      </c>
      <c r="T119" s="125">
        <v>5855537</v>
      </c>
      <c r="U119" s="111">
        <v>15847764</v>
      </c>
      <c r="V119" s="115">
        <v>1.9895196601282805E-13</v>
      </c>
      <c r="W119" s="138">
        <v>40.211164005160349</v>
      </c>
      <c r="X119" s="37">
        <v>43</v>
      </c>
      <c r="Y119" s="5">
        <v>32</v>
      </c>
      <c r="Z119" s="103">
        <v>37.5</v>
      </c>
    </row>
    <row r="120" spans="1:26" s="108" customFormat="1" ht="12" hidden="1" customHeight="1" x14ac:dyDescent="0.2">
      <c r="A120" s="84" t="s">
        <v>71</v>
      </c>
      <c r="B120" s="40">
        <v>36946</v>
      </c>
      <c r="C120" s="110">
        <v>3901.4870000000001</v>
      </c>
      <c r="D120" s="110">
        <v>3095.7150000000001</v>
      </c>
      <c r="E120" s="111">
        <v>6997.2020000000002</v>
      </c>
      <c r="F120" s="114">
        <v>884.01</v>
      </c>
      <c r="G120" s="106"/>
      <c r="H120" s="106"/>
      <c r="I120" s="110">
        <v>550.96900000000005</v>
      </c>
      <c r="J120" s="110">
        <v>480</v>
      </c>
      <c r="K120" s="110">
        <v>2573.848</v>
      </c>
      <c r="L120" s="110">
        <v>861.14599999999996</v>
      </c>
      <c r="M120" s="110">
        <v>825.37900000000002</v>
      </c>
      <c r="N120" s="110">
        <v>845.61800000000005</v>
      </c>
      <c r="O120" s="110">
        <v>6</v>
      </c>
      <c r="P120" s="111">
        <v>7026.97</v>
      </c>
      <c r="Q120" s="114">
        <v>-95.706999999999994</v>
      </c>
      <c r="R120" s="110">
        <v>65.938999999999993</v>
      </c>
      <c r="S120" s="110">
        <v>-29.768000000000001</v>
      </c>
      <c r="T120" s="125">
        <v>5759830</v>
      </c>
      <c r="U120" s="111">
        <v>15913703</v>
      </c>
      <c r="V120" s="115">
        <v>-2.8421709430404007E-14</v>
      </c>
      <c r="W120" s="138">
        <v>34.175923176947421</v>
      </c>
      <c r="X120" s="37">
        <v>39</v>
      </c>
      <c r="Y120" s="5">
        <v>31</v>
      </c>
      <c r="Z120" s="103">
        <v>35</v>
      </c>
    </row>
    <row r="121" spans="1:26" s="108" customFormat="1" ht="12" hidden="1" customHeight="1" x14ac:dyDescent="0.2">
      <c r="A121" s="84" t="s">
        <v>72</v>
      </c>
      <c r="B121" s="40">
        <v>36947</v>
      </c>
      <c r="C121" s="110">
        <v>3908.4969999999998</v>
      </c>
      <c r="D121" s="110">
        <v>3150.9110000000001</v>
      </c>
      <c r="E121" s="111">
        <v>7059.4079999999994</v>
      </c>
      <c r="F121" s="114">
        <v>913.24800000000039</v>
      </c>
      <c r="G121" s="106"/>
      <c r="H121" s="106"/>
      <c r="I121" s="110">
        <v>533.82299999999998</v>
      </c>
      <c r="J121" s="110">
        <v>480</v>
      </c>
      <c r="K121" s="110">
        <v>2618.1039999999998</v>
      </c>
      <c r="L121" s="110">
        <v>872.91800000000001</v>
      </c>
      <c r="M121" s="110">
        <v>831.38300000000004</v>
      </c>
      <c r="N121" s="110">
        <v>848.35199999999998</v>
      </c>
      <c r="O121" s="110">
        <v>5</v>
      </c>
      <c r="P121" s="111">
        <v>7102.8279999999995</v>
      </c>
      <c r="Q121" s="114">
        <v>-105.227</v>
      </c>
      <c r="R121" s="110">
        <v>61.807000000000002</v>
      </c>
      <c r="S121" s="110">
        <v>-43.42</v>
      </c>
      <c r="T121" s="125">
        <v>5654603</v>
      </c>
      <c r="U121" s="111">
        <v>15975510</v>
      </c>
      <c r="V121" s="115">
        <v>-7.1054273576010019E-14</v>
      </c>
      <c r="W121" s="138">
        <v>32.249722813844599</v>
      </c>
      <c r="X121" s="37">
        <v>46</v>
      </c>
      <c r="Y121" s="5">
        <v>32</v>
      </c>
      <c r="Z121" s="103">
        <v>39</v>
      </c>
    </row>
    <row r="122" spans="1:26" s="108" customFormat="1" ht="12" hidden="1" customHeight="1" x14ac:dyDescent="0.2">
      <c r="A122" s="84" t="s">
        <v>73</v>
      </c>
      <c r="B122" s="40">
        <v>36948</v>
      </c>
      <c r="C122" s="110">
        <v>3928.3580000000002</v>
      </c>
      <c r="D122" s="110">
        <v>3134.752</v>
      </c>
      <c r="E122" s="111">
        <v>7063.11</v>
      </c>
      <c r="F122" s="114">
        <v>1093.18</v>
      </c>
      <c r="G122" s="106"/>
      <c r="H122" s="106"/>
      <c r="I122" s="110">
        <v>576.46600000000001</v>
      </c>
      <c r="J122" s="110">
        <v>480</v>
      </c>
      <c r="K122" s="110">
        <v>2579.8319999999999</v>
      </c>
      <c r="L122" s="110">
        <v>875.22199999999998</v>
      </c>
      <c r="M122" s="110">
        <v>830.12099999999998</v>
      </c>
      <c r="N122" s="110">
        <v>834.86599999999999</v>
      </c>
      <c r="O122" s="110">
        <v>5</v>
      </c>
      <c r="P122" s="111">
        <v>7274.6869999999999</v>
      </c>
      <c r="Q122" s="114">
        <v>-100.428</v>
      </c>
      <c r="R122" s="110">
        <v>-111.149</v>
      </c>
      <c r="S122" s="110">
        <v>-211.577</v>
      </c>
      <c r="T122" s="125">
        <v>5554175</v>
      </c>
      <c r="U122" s="111">
        <v>15864361</v>
      </c>
      <c r="V122" s="115">
        <v>6.8212102632969618E-13</v>
      </c>
      <c r="W122" s="138">
        <v>38.421557654836576</v>
      </c>
      <c r="X122" s="37">
        <v>45</v>
      </c>
      <c r="Y122" s="5">
        <v>27</v>
      </c>
      <c r="Z122" s="103">
        <v>36</v>
      </c>
    </row>
    <row r="123" spans="1:26" s="108" customFormat="1" ht="12" hidden="1" customHeight="1" x14ac:dyDescent="0.2">
      <c r="A123" s="84" t="s">
        <v>74</v>
      </c>
      <c r="B123" s="40">
        <v>36949</v>
      </c>
      <c r="C123" s="110">
        <v>3859.8609999999999</v>
      </c>
      <c r="D123" s="110">
        <v>3119.0650000000001</v>
      </c>
      <c r="E123" s="111">
        <v>6978.9259999999995</v>
      </c>
      <c r="F123" s="114">
        <v>1180.455999999999</v>
      </c>
      <c r="G123" s="106"/>
      <c r="H123" s="106"/>
      <c r="I123" s="110">
        <v>635.83500000000004</v>
      </c>
      <c r="J123" s="110">
        <v>480</v>
      </c>
      <c r="K123" s="110">
        <v>2575.7040000000002</v>
      </c>
      <c r="L123" s="110">
        <v>886.65099999999995</v>
      </c>
      <c r="M123" s="110">
        <v>817.51700000000005</v>
      </c>
      <c r="N123" s="110">
        <v>848.55899999999997</v>
      </c>
      <c r="O123" s="110">
        <v>1</v>
      </c>
      <c r="P123" s="111">
        <v>7425.7219999999998</v>
      </c>
      <c r="Q123" s="114">
        <v>-130.839</v>
      </c>
      <c r="R123" s="110">
        <v>-315.95699999999999</v>
      </c>
      <c r="S123" s="110">
        <v>-446.79599999999999</v>
      </c>
      <c r="T123" s="125">
        <v>5423336</v>
      </c>
      <c r="U123" s="111">
        <v>15548404</v>
      </c>
      <c r="V123" s="115">
        <v>0</v>
      </c>
      <c r="W123" s="138">
        <v>29.085468308014793</v>
      </c>
      <c r="X123" s="37">
        <v>41</v>
      </c>
      <c r="Y123" s="5">
        <v>26</v>
      </c>
      <c r="Z123" s="103">
        <v>33.5</v>
      </c>
    </row>
    <row r="124" spans="1:26" s="24" customFormat="1" ht="12" hidden="1" customHeight="1" x14ac:dyDescent="0.2">
      <c r="A124" s="94" t="s">
        <v>68</v>
      </c>
      <c r="B124" s="41">
        <v>36950</v>
      </c>
      <c r="C124" s="117">
        <v>3884.7579999999998</v>
      </c>
      <c r="D124" s="117">
        <v>3071.3380000000002</v>
      </c>
      <c r="E124" s="118">
        <v>6956.0959999999995</v>
      </c>
      <c r="F124" s="119">
        <v>1020.6110000000001</v>
      </c>
      <c r="G124" s="120"/>
      <c r="H124" s="120"/>
      <c r="I124" s="117">
        <v>650.59900000000005</v>
      </c>
      <c r="J124" s="117">
        <v>480</v>
      </c>
      <c r="K124" s="117">
        <v>2541.451</v>
      </c>
      <c r="L124" s="117">
        <v>876.88599999999997</v>
      </c>
      <c r="M124" s="117">
        <v>968.64400000000001</v>
      </c>
      <c r="N124" s="117">
        <v>849.221</v>
      </c>
      <c r="O124" s="117">
        <v>6</v>
      </c>
      <c r="P124" s="118">
        <v>7393.4119999999994</v>
      </c>
      <c r="Q124" s="119">
        <v>-187.45400000000001</v>
      </c>
      <c r="R124" s="117">
        <v>-249.86199999999999</v>
      </c>
      <c r="S124" s="117">
        <v>-437.31600000000003</v>
      </c>
      <c r="T124" s="126">
        <v>5235882</v>
      </c>
      <c r="U124" s="118">
        <v>15298542</v>
      </c>
      <c r="V124" s="116">
        <v>0</v>
      </c>
      <c r="W124" s="139">
        <v>20.433979709671192</v>
      </c>
      <c r="X124" s="55">
        <v>39</v>
      </c>
      <c r="Y124" s="56">
        <v>24</v>
      </c>
      <c r="Z124" s="121">
        <v>31.5</v>
      </c>
    </row>
    <row r="125" spans="1:26" s="108" customFormat="1" ht="12" hidden="1" customHeight="1" x14ac:dyDescent="0.2">
      <c r="A125" s="84" t="s">
        <v>69</v>
      </c>
      <c r="B125" s="40">
        <v>36951</v>
      </c>
      <c r="C125" s="110">
        <v>3714.3119999999999</v>
      </c>
      <c r="D125" s="110">
        <v>3122.3029999999999</v>
      </c>
      <c r="E125" s="111">
        <v>6836.6149999999998</v>
      </c>
      <c r="F125" s="114">
        <v>710.34999999999923</v>
      </c>
      <c r="G125" s="106"/>
      <c r="H125" s="106"/>
      <c r="I125" s="110">
        <v>575</v>
      </c>
      <c r="J125" s="110">
        <v>480</v>
      </c>
      <c r="K125" s="110">
        <v>2567.4699999999998</v>
      </c>
      <c r="L125" s="110">
        <v>859.76700000000005</v>
      </c>
      <c r="M125" s="110">
        <v>949.51800000000003</v>
      </c>
      <c r="N125" s="110">
        <v>851.096</v>
      </c>
      <c r="O125" s="110">
        <v>-7</v>
      </c>
      <c r="P125" s="111">
        <v>6986.201</v>
      </c>
      <c r="Q125" s="114">
        <v>-155.18600000000001</v>
      </c>
      <c r="R125" s="110">
        <v>5.6</v>
      </c>
      <c r="S125" s="110">
        <v>-149.58600000000001</v>
      </c>
      <c r="T125" s="125">
        <v>5080696</v>
      </c>
      <c r="U125" s="111">
        <v>15304142</v>
      </c>
      <c r="V125" s="115">
        <v>-2.2737367544323206E-13</v>
      </c>
      <c r="W125" s="138">
        <v>30.908455799357455</v>
      </c>
      <c r="X125" s="37">
        <v>44</v>
      </c>
      <c r="Y125" s="5">
        <v>28</v>
      </c>
      <c r="Z125" s="103">
        <v>36</v>
      </c>
    </row>
    <row r="126" spans="1:26" s="108" customFormat="1" ht="12" hidden="1" customHeight="1" x14ac:dyDescent="0.2">
      <c r="A126" s="84" t="s">
        <v>70</v>
      </c>
      <c r="B126" s="40">
        <v>36952</v>
      </c>
      <c r="C126" s="110">
        <v>3962.9760000000001</v>
      </c>
      <c r="D126" s="110">
        <v>3198.8629999999998</v>
      </c>
      <c r="E126" s="111">
        <v>7161.8389999999999</v>
      </c>
      <c r="F126" s="114">
        <v>865.2639999999999</v>
      </c>
      <c r="G126" s="106"/>
      <c r="H126" s="106"/>
      <c r="I126" s="110">
        <v>542.16200000000003</v>
      </c>
      <c r="J126" s="110">
        <v>500</v>
      </c>
      <c r="K126" s="110">
        <v>2680.2539999999999</v>
      </c>
      <c r="L126" s="110">
        <v>850</v>
      </c>
      <c r="M126" s="110">
        <v>894.54600000000005</v>
      </c>
      <c r="N126" s="110">
        <v>845.726</v>
      </c>
      <c r="O126" s="110">
        <v>-4</v>
      </c>
      <c r="P126" s="111">
        <v>7173.9520000000002</v>
      </c>
      <c r="Q126" s="114">
        <v>6.2670000000000003</v>
      </c>
      <c r="R126" s="110">
        <v>-18.38</v>
      </c>
      <c r="S126" s="110">
        <v>-12.113</v>
      </c>
      <c r="T126" s="125">
        <v>5086963</v>
      </c>
      <c r="U126" s="111">
        <v>15285762</v>
      </c>
      <c r="V126" s="115">
        <v>-2.8421709430404007E-13</v>
      </c>
      <c r="W126" s="138">
        <v>38.9652987809854</v>
      </c>
      <c r="X126" s="37">
        <v>50</v>
      </c>
      <c r="Y126" s="5">
        <v>28</v>
      </c>
      <c r="Z126" s="103">
        <v>39</v>
      </c>
    </row>
    <row r="127" spans="1:26" s="108" customFormat="1" ht="12" hidden="1" customHeight="1" x14ac:dyDescent="0.2">
      <c r="A127" s="84" t="s">
        <v>71</v>
      </c>
      <c r="B127" s="40">
        <v>36953</v>
      </c>
      <c r="C127" s="110">
        <v>3869.9520000000002</v>
      </c>
      <c r="D127" s="110">
        <v>3208.9720000000002</v>
      </c>
      <c r="E127" s="111">
        <v>7078.9240000000009</v>
      </c>
      <c r="F127" s="114">
        <v>514.64400000000057</v>
      </c>
      <c r="G127" s="106"/>
      <c r="H127" s="106"/>
      <c r="I127" s="110">
        <v>551.76800000000003</v>
      </c>
      <c r="J127" s="110">
        <v>507</v>
      </c>
      <c r="K127" s="110">
        <v>2664.6179999999999</v>
      </c>
      <c r="L127" s="110">
        <v>850</v>
      </c>
      <c r="M127" s="110">
        <v>1095.5840000000001</v>
      </c>
      <c r="N127" s="110">
        <v>830.85299999999995</v>
      </c>
      <c r="O127" s="110">
        <v>-7</v>
      </c>
      <c r="P127" s="111">
        <v>7007.4670000000006</v>
      </c>
      <c r="Q127" s="114">
        <v>57.761000000000003</v>
      </c>
      <c r="R127" s="110">
        <v>13.696</v>
      </c>
      <c r="S127" s="110">
        <v>71.457000000000008</v>
      </c>
      <c r="T127" s="125">
        <v>5144724</v>
      </c>
      <c r="U127" s="111">
        <v>15299458</v>
      </c>
      <c r="V127" s="115">
        <v>3.2684965844964609E-13</v>
      </c>
      <c r="W127" s="138">
        <v>37.571016848314962</v>
      </c>
      <c r="X127" s="37">
        <v>42</v>
      </c>
      <c r="Y127" s="5">
        <v>31</v>
      </c>
      <c r="Z127" s="103">
        <v>36.5</v>
      </c>
    </row>
    <row r="128" spans="1:26" s="108" customFormat="1" ht="12" hidden="1" customHeight="1" x14ac:dyDescent="0.2">
      <c r="A128" s="84" t="s">
        <v>72</v>
      </c>
      <c r="B128" s="40">
        <v>36954</v>
      </c>
      <c r="C128" s="110">
        <v>3874.4810000000002</v>
      </c>
      <c r="D128" s="110">
        <v>3226.2730000000001</v>
      </c>
      <c r="E128" s="111">
        <v>7100.7540000000008</v>
      </c>
      <c r="F128" s="114">
        <v>757.50200000000018</v>
      </c>
      <c r="G128" s="106"/>
      <c r="H128" s="106"/>
      <c r="I128" s="110">
        <v>486.60599999999999</v>
      </c>
      <c r="J128" s="110">
        <v>518</v>
      </c>
      <c r="K128" s="110">
        <v>2699.4540000000002</v>
      </c>
      <c r="L128" s="110">
        <v>850</v>
      </c>
      <c r="M128" s="110">
        <v>1001.755</v>
      </c>
      <c r="N128" s="110">
        <v>824.84</v>
      </c>
      <c r="O128" s="110">
        <v>-7</v>
      </c>
      <c r="P128" s="111">
        <v>7131.1570000000011</v>
      </c>
      <c r="Q128" s="114">
        <v>-0.42899999999999999</v>
      </c>
      <c r="R128" s="110">
        <v>-29.974</v>
      </c>
      <c r="S128" s="110">
        <v>-30.402999999999999</v>
      </c>
      <c r="T128" s="125">
        <v>5144295</v>
      </c>
      <c r="U128" s="111">
        <v>15269484</v>
      </c>
      <c r="V128" s="115">
        <v>-2.4868995751603507E-13</v>
      </c>
      <c r="W128" s="138">
        <v>36.028594986447004</v>
      </c>
      <c r="X128" s="37">
        <v>56</v>
      </c>
      <c r="Y128" s="5">
        <v>28</v>
      </c>
      <c r="Z128" s="103">
        <v>42</v>
      </c>
    </row>
    <row r="129" spans="1:26" s="108" customFormat="1" ht="12" hidden="1" customHeight="1" x14ac:dyDescent="0.2">
      <c r="A129" s="84" t="s">
        <v>73</v>
      </c>
      <c r="B129" s="40">
        <v>36955</v>
      </c>
      <c r="C129" s="110">
        <v>3885.7469999999998</v>
      </c>
      <c r="D129" s="110">
        <v>3213.1770000000001</v>
      </c>
      <c r="E129" s="111">
        <v>7098.924</v>
      </c>
      <c r="F129" s="114">
        <v>754.83900000000096</v>
      </c>
      <c r="G129" s="106"/>
      <c r="H129" s="106"/>
      <c r="I129" s="110">
        <v>461.01299999999998</v>
      </c>
      <c r="J129" s="110">
        <v>516</v>
      </c>
      <c r="K129" s="110">
        <v>2672.895</v>
      </c>
      <c r="L129" s="110">
        <v>850</v>
      </c>
      <c r="M129" s="110">
        <v>938.56</v>
      </c>
      <c r="N129" s="110">
        <v>846.40200000000004</v>
      </c>
      <c r="O129" s="110">
        <v>-7</v>
      </c>
      <c r="P129" s="111">
        <v>7032.7089999999998</v>
      </c>
      <c r="Q129" s="114">
        <v>29.149000000000001</v>
      </c>
      <c r="R129" s="110">
        <v>37.066000000000003</v>
      </c>
      <c r="S129" s="110">
        <v>66.215000000000003</v>
      </c>
      <c r="T129" s="125">
        <v>5173444</v>
      </c>
      <c r="U129" s="111">
        <v>15306550</v>
      </c>
      <c r="V129" s="115">
        <v>1.4210854715202004E-13</v>
      </c>
      <c r="W129" s="138">
        <v>40.202114914672705</v>
      </c>
      <c r="X129" s="37">
        <v>59</v>
      </c>
      <c r="Y129" s="5">
        <v>42</v>
      </c>
      <c r="Z129" s="103">
        <v>50.5</v>
      </c>
    </row>
    <row r="130" spans="1:26" s="108" customFormat="1" ht="12" hidden="1" customHeight="1" x14ac:dyDescent="0.2">
      <c r="A130" s="84" t="s">
        <v>74</v>
      </c>
      <c r="B130" s="40">
        <v>36956</v>
      </c>
      <c r="C130" s="110">
        <v>3851.1239999999998</v>
      </c>
      <c r="D130" s="110">
        <v>3293.2809999999999</v>
      </c>
      <c r="E130" s="111">
        <v>7144.4049999999997</v>
      </c>
      <c r="F130" s="114">
        <v>448.28199999999958</v>
      </c>
      <c r="G130" s="106"/>
      <c r="H130" s="106"/>
      <c r="I130" s="110">
        <v>419.42099999999999</v>
      </c>
      <c r="J130" s="110">
        <v>473</v>
      </c>
      <c r="K130" s="110">
        <v>2741.6590000000001</v>
      </c>
      <c r="L130" s="110">
        <v>850</v>
      </c>
      <c r="M130" s="110">
        <v>1046.607</v>
      </c>
      <c r="N130" s="110">
        <v>844.24699999999996</v>
      </c>
      <c r="O130" s="110">
        <v>-7</v>
      </c>
      <c r="P130" s="111">
        <v>6816.2159999999994</v>
      </c>
      <c r="Q130" s="114">
        <v>217.86099999999999</v>
      </c>
      <c r="R130" s="110">
        <v>110.328</v>
      </c>
      <c r="S130" s="110">
        <v>328.18899999999996</v>
      </c>
      <c r="T130" s="125">
        <v>5391305</v>
      </c>
      <c r="U130" s="111">
        <v>15416878</v>
      </c>
      <c r="V130" s="115">
        <v>0</v>
      </c>
      <c r="W130" s="138">
        <v>46.711175978393321</v>
      </c>
      <c r="X130" s="37">
        <v>60</v>
      </c>
      <c r="Y130" s="5">
        <v>33</v>
      </c>
      <c r="Z130" s="103">
        <v>46.5</v>
      </c>
    </row>
    <row r="131" spans="1:26" s="108" customFormat="1" ht="12" hidden="1" customHeight="1" x14ac:dyDescent="0.2">
      <c r="A131" s="84" t="s">
        <v>68</v>
      </c>
      <c r="B131" s="40">
        <v>36957</v>
      </c>
      <c r="C131" s="110">
        <v>3920.3510000000001</v>
      </c>
      <c r="D131" s="110">
        <v>3139.6770000000001</v>
      </c>
      <c r="E131" s="111">
        <v>7060.0280000000002</v>
      </c>
      <c r="F131" s="114">
        <v>599.58100000000036</v>
      </c>
      <c r="G131" s="106"/>
      <c r="H131" s="106"/>
      <c r="I131" s="110">
        <v>440.35</v>
      </c>
      <c r="J131" s="110">
        <v>457</v>
      </c>
      <c r="K131" s="110">
        <v>2686.07</v>
      </c>
      <c r="L131" s="110">
        <v>850</v>
      </c>
      <c r="M131" s="110">
        <v>1042.915</v>
      </c>
      <c r="N131" s="110">
        <v>827.04399999999998</v>
      </c>
      <c r="O131" s="110">
        <v>-7</v>
      </c>
      <c r="P131" s="111">
        <v>6895.96</v>
      </c>
      <c r="Q131" s="114">
        <v>74.66</v>
      </c>
      <c r="R131" s="110">
        <v>89.408000000000001</v>
      </c>
      <c r="S131" s="110">
        <v>164.06799999999998</v>
      </c>
      <c r="T131" s="125">
        <v>5465965</v>
      </c>
      <c r="U131" s="111">
        <v>15506286</v>
      </c>
      <c r="V131" s="115">
        <v>2.2737367544323206E-13</v>
      </c>
      <c r="W131" s="138">
        <v>45.473534040366317</v>
      </c>
      <c r="X131" s="37">
        <v>58</v>
      </c>
      <c r="Y131" s="5">
        <v>31</v>
      </c>
      <c r="Z131" s="103">
        <v>44.5</v>
      </c>
    </row>
    <row r="132" spans="1:26" s="108" customFormat="1" ht="12" hidden="1" customHeight="1" x14ac:dyDescent="0.2">
      <c r="A132" s="84" t="s">
        <v>69</v>
      </c>
      <c r="B132" s="40">
        <v>36958</v>
      </c>
      <c r="C132" s="110">
        <v>3911.9430000000002</v>
      </c>
      <c r="D132" s="110">
        <v>3144.5059999999999</v>
      </c>
      <c r="E132" s="111">
        <v>7056.4490000000005</v>
      </c>
      <c r="F132" s="114">
        <v>651.56400000000042</v>
      </c>
      <c r="G132" s="106"/>
      <c r="H132" s="106"/>
      <c r="I132" s="110">
        <v>431.91500000000002</v>
      </c>
      <c r="J132" s="110">
        <v>485</v>
      </c>
      <c r="K132" s="110">
        <v>2620.9189999999999</v>
      </c>
      <c r="L132" s="110">
        <v>852.30100000000004</v>
      </c>
      <c r="M132" s="110">
        <v>1156.2660000000001</v>
      </c>
      <c r="N132" s="110">
        <v>830.97</v>
      </c>
      <c r="O132" s="110">
        <v>-5</v>
      </c>
      <c r="P132" s="111">
        <v>7023.9350000000004</v>
      </c>
      <c r="Q132" s="114">
        <v>-22.021000000000001</v>
      </c>
      <c r="R132" s="110">
        <v>54.534999999999997</v>
      </c>
      <c r="S132" s="110">
        <v>32.513999999999996</v>
      </c>
      <c r="T132" s="125">
        <v>5443944</v>
      </c>
      <c r="U132" s="111">
        <v>15560821</v>
      </c>
      <c r="V132" s="115">
        <v>1.2789769243681803E-13</v>
      </c>
      <c r="W132" s="138">
        <v>43.488449898762255</v>
      </c>
      <c r="X132" s="37">
        <v>57</v>
      </c>
      <c r="Y132" s="5">
        <v>32</v>
      </c>
      <c r="Z132" s="103">
        <v>44.5</v>
      </c>
    </row>
    <row r="133" spans="1:26" s="108" customFormat="1" ht="12" hidden="1" customHeight="1" x14ac:dyDescent="0.2">
      <c r="A133" s="84" t="s">
        <v>70</v>
      </c>
      <c r="B133" s="40">
        <v>36959</v>
      </c>
      <c r="C133" s="110">
        <v>3897.9940000000001</v>
      </c>
      <c r="D133" s="110">
        <v>3158.9189999999999</v>
      </c>
      <c r="E133" s="111">
        <v>7056.9130000000005</v>
      </c>
      <c r="F133" s="114">
        <v>507.60600000000028</v>
      </c>
      <c r="G133" s="106"/>
      <c r="H133" s="106"/>
      <c r="I133" s="110">
        <v>460.86599999999999</v>
      </c>
      <c r="J133" s="110">
        <v>494</v>
      </c>
      <c r="K133" s="110">
        <v>2598.335</v>
      </c>
      <c r="L133" s="110">
        <v>865.78300000000002</v>
      </c>
      <c r="M133" s="110">
        <v>1205.433</v>
      </c>
      <c r="N133" s="110">
        <v>846.82500000000005</v>
      </c>
      <c r="O133" s="110">
        <v>-4</v>
      </c>
      <c r="P133" s="111">
        <v>6974.8480000000009</v>
      </c>
      <c r="Q133" s="114">
        <v>-19.594999999999999</v>
      </c>
      <c r="R133" s="110">
        <v>101.66</v>
      </c>
      <c r="S133" s="110">
        <v>82.064999999999998</v>
      </c>
      <c r="T133" s="125">
        <v>5424349</v>
      </c>
      <c r="U133" s="111">
        <v>15662481</v>
      </c>
      <c r="V133" s="115">
        <v>-3.979039320256561E-13</v>
      </c>
      <c r="W133" s="138">
        <v>45.8669421595202</v>
      </c>
      <c r="X133" s="37">
        <v>57</v>
      </c>
      <c r="Y133" s="5">
        <v>39</v>
      </c>
      <c r="Z133" s="103">
        <v>48</v>
      </c>
    </row>
    <row r="134" spans="1:26" s="108" customFormat="1" ht="12" hidden="1" customHeight="1" x14ac:dyDescent="0.2">
      <c r="A134" s="84" t="s">
        <v>71</v>
      </c>
      <c r="B134" s="40">
        <v>36960</v>
      </c>
      <c r="C134" s="110">
        <v>3934.4079999999999</v>
      </c>
      <c r="D134" s="110">
        <v>3173.6779999999999</v>
      </c>
      <c r="E134" s="111">
        <v>7108.0859999999993</v>
      </c>
      <c r="F134" s="114">
        <v>1051.5719999999997</v>
      </c>
      <c r="G134" s="106"/>
      <c r="H134" s="106"/>
      <c r="I134" s="110">
        <v>470.35599999999999</v>
      </c>
      <c r="J134" s="110">
        <v>476</v>
      </c>
      <c r="K134" s="110">
        <v>2604.402</v>
      </c>
      <c r="L134" s="110">
        <v>846.14700000000005</v>
      </c>
      <c r="M134" s="110">
        <v>995.50599999999997</v>
      </c>
      <c r="N134" s="110">
        <v>836.65</v>
      </c>
      <c r="O134" s="110">
        <v>-7</v>
      </c>
      <c r="P134" s="111">
        <v>7273.6329999999998</v>
      </c>
      <c r="Q134" s="114">
        <v>42.472999999999999</v>
      </c>
      <c r="R134" s="110">
        <v>-208.02</v>
      </c>
      <c r="S134" s="110">
        <v>-165.54700000000003</v>
      </c>
      <c r="T134" s="125">
        <v>5466822</v>
      </c>
      <c r="U134" s="111">
        <v>15454461</v>
      </c>
      <c r="V134" s="115">
        <v>-4.5474735088646412E-13</v>
      </c>
      <c r="W134" s="138">
        <v>46.398782240835892</v>
      </c>
      <c r="X134" s="37">
        <v>49</v>
      </c>
      <c r="Y134" s="5">
        <v>41</v>
      </c>
      <c r="Z134" s="103">
        <v>45</v>
      </c>
    </row>
    <row r="135" spans="1:26" s="108" customFormat="1" ht="12" hidden="1" customHeight="1" x14ac:dyDescent="0.2">
      <c r="A135" s="84" t="s">
        <v>72</v>
      </c>
      <c r="B135" s="40">
        <v>36961</v>
      </c>
      <c r="C135" s="110">
        <v>3865.788</v>
      </c>
      <c r="D135" s="110">
        <v>3143.1570000000002</v>
      </c>
      <c r="E135" s="111">
        <v>7008.9449999999997</v>
      </c>
      <c r="F135" s="114">
        <v>1013.1569999999999</v>
      </c>
      <c r="G135" s="106"/>
      <c r="H135" s="106"/>
      <c r="I135" s="110">
        <v>571.76199999999994</v>
      </c>
      <c r="J135" s="110">
        <v>487</v>
      </c>
      <c r="K135" s="110">
        <v>2567.835</v>
      </c>
      <c r="L135" s="110">
        <v>845.51800000000003</v>
      </c>
      <c r="M135" s="110">
        <v>1095.451</v>
      </c>
      <c r="N135" s="110">
        <v>833.03099999999995</v>
      </c>
      <c r="O135" s="110">
        <v>-7</v>
      </c>
      <c r="P135" s="111">
        <v>7406.7539999999999</v>
      </c>
      <c r="Q135" s="114">
        <v>-115.196</v>
      </c>
      <c r="R135" s="110">
        <v>-282.613</v>
      </c>
      <c r="S135" s="110">
        <v>-397.80899999999997</v>
      </c>
      <c r="T135" s="125">
        <v>5351626</v>
      </c>
      <c r="U135" s="111">
        <v>15171848</v>
      </c>
      <c r="V135" s="115">
        <v>0</v>
      </c>
      <c r="W135" s="138">
        <v>30.337405704978149</v>
      </c>
      <c r="X135" s="37">
        <v>43</v>
      </c>
      <c r="Y135" s="5">
        <v>30</v>
      </c>
      <c r="Z135" s="103">
        <v>36.5</v>
      </c>
    </row>
    <row r="136" spans="1:26" s="108" customFormat="1" ht="12" hidden="1" customHeight="1" x14ac:dyDescent="0.2">
      <c r="A136" s="84" t="s">
        <v>73</v>
      </c>
      <c r="B136" s="40">
        <v>36962</v>
      </c>
      <c r="C136" s="110">
        <v>3909.7750000000001</v>
      </c>
      <c r="D136" s="110">
        <v>3123.096</v>
      </c>
      <c r="E136" s="111">
        <v>7032.8710000000001</v>
      </c>
      <c r="F136" s="114">
        <v>915.68299999999954</v>
      </c>
      <c r="G136" s="106"/>
      <c r="H136" s="106"/>
      <c r="I136" s="110">
        <v>538.96400000000006</v>
      </c>
      <c r="J136" s="110">
        <v>486</v>
      </c>
      <c r="K136" s="110">
        <v>2564.0210000000002</v>
      </c>
      <c r="L136" s="110">
        <v>847.12699999999995</v>
      </c>
      <c r="M136" s="110">
        <v>1090.2280000000001</v>
      </c>
      <c r="N136" s="110">
        <v>834.71600000000001</v>
      </c>
      <c r="O136" s="110">
        <v>-7</v>
      </c>
      <c r="P136" s="111">
        <v>7269.7389999999996</v>
      </c>
      <c r="Q136" s="114">
        <v>-76.441999999999993</v>
      </c>
      <c r="R136" s="110">
        <v>-160.42599999999999</v>
      </c>
      <c r="S136" s="110">
        <v>-236.86799999999999</v>
      </c>
      <c r="T136" s="125">
        <v>5275184</v>
      </c>
      <c r="U136" s="111">
        <v>15011422</v>
      </c>
      <c r="V136" s="115">
        <v>5.1159076974727213E-13</v>
      </c>
      <c r="W136" s="138">
        <v>27.280441479835805</v>
      </c>
      <c r="X136" s="37">
        <v>47</v>
      </c>
      <c r="Y136" s="5">
        <v>28</v>
      </c>
      <c r="Z136" s="103">
        <v>37.5</v>
      </c>
    </row>
    <row r="137" spans="1:26" s="108" customFormat="1" ht="12" hidden="1" customHeight="1" x14ac:dyDescent="0.2">
      <c r="A137" s="84" t="s">
        <v>74</v>
      </c>
      <c r="B137" s="40">
        <v>36963</v>
      </c>
      <c r="C137" s="110">
        <v>3908.2950000000001</v>
      </c>
      <c r="D137" s="110">
        <v>3142.3910000000001</v>
      </c>
      <c r="E137" s="111">
        <v>7050.6859999999997</v>
      </c>
      <c r="F137" s="114">
        <v>809.37099999999975</v>
      </c>
      <c r="G137" s="106"/>
      <c r="H137" s="106"/>
      <c r="I137" s="110">
        <v>453.20699999999999</v>
      </c>
      <c r="J137" s="110">
        <v>479</v>
      </c>
      <c r="K137" s="110">
        <v>2596.355</v>
      </c>
      <c r="L137" s="110">
        <v>816.49300000000005</v>
      </c>
      <c r="M137" s="110">
        <v>1063.3489999999999</v>
      </c>
      <c r="N137" s="110">
        <v>836.83699999999999</v>
      </c>
      <c r="O137" s="110">
        <v>-6</v>
      </c>
      <c r="P137" s="111">
        <v>7048.6120000000001</v>
      </c>
      <c r="Q137" s="114">
        <v>15.577</v>
      </c>
      <c r="R137" s="110">
        <v>-13.503</v>
      </c>
      <c r="S137" s="110">
        <v>2.0739999999999998</v>
      </c>
      <c r="T137" s="125">
        <v>5290761</v>
      </c>
      <c r="U137" s="111">
        <v>14997919</v>
      </c>
      <c r="V137" s="115">
        <v>-3.8546943414985435E-13</v>
      </c>
      <c r="W137" s="138">
        <v>38.384769257201562</v>
      </c>
      <c r="X137" s="37">
        <v>54</v>
      </c>
      <c r="Y137" s="5">
        <v>39</v>
      </c>
      <c r="Z137" s="103">
        <v>46.5</v>
      </c>
    </row>
    <row r="138" spans="1:26" s="108" customFormat="1" ht="12" hidden="1" customHeight="1" x14ac:dyDescent="0.2">
      <c r="A138" s="84" t="s">
        <v>68</v>
      </c>
      <c r="B138" s="40">
        <v>36964</v>
      </c>
      <c r="C138" s="110">
        <v>3897.37</v>
      </c>
      <c r="D138" s="110">
        <v>3158.3589999999999</v>
      </c>
      <c r="E138" s="111">
        <v>7055.7289999999994</v>
      </c>
      <c r="F138" s="114">
        <v>1096.9609999999993</v>
      </c>
      <c r="G138" s="106"/>
      <c r="H138" s="106"/>
      <c r="I138" s="110">
        <v>607.053</v>
      </c>
      <c r="J138" s="110">
        <v>498</v>
      </c>
      <c r="K138" s="110">
        <v>2658.0230000000001</v>
      </c>
      <c r="L138" s="110">
        <v>808.51</v>
      </c>
      <c r="M138" s="110">
        <v>1044.038</v>
      </c>
      <c r="N138" s="110">
        <v>836.755</v>
      </c>
      <c r="O138" s="110">
        <v>-6</v>
      </c>
      <c r="P138" s="111">
        <v>7543.34</v>
      </c>
      <c r="Q138" s="114">
        <v>-179.048</v>
      </c>
      <c r="R138" s="110">
        <v>-308.56299999999999</v>
      </c>
      <c r="S138" s="110">
        <v>-487.61099999999999</v>
      </c>
      <c r="T138" s="125">
        <v>5111713</v>
      </c>
      <c r="U138" s="111">
        <v>14689356</v>
      </c>
      <c r="V138" s="115">
        <v>0</v>
      </c>
      <c r="W138" s="138">
        <v>41.501458990747139</v>
      </c>
      <c r="X138" s="37">
        <v>50</v>
      </c>
      <c r="Y138" s="5">
        <v>31</v>
      </c>
      <c r="Z138" s="103">
        <v>40.5</v>
      </c>
    </row>
    <row r="139" spans="1:26" s="108" customFormat="1" ht="12" hidden="1" customHeight="1" x14ac:dyDescent="0.2">
      <c r="A139" s="84" t="s">
        <v>69</v>
      </c>
      <c r="B139" s="40">
        <v>36965</v>
      </c>
      <c r="C139" s="110">
        <v>3865.8339999999998</v>
      </c>
      <c r="D139" s="110">
        <v>3134.3649999999998</v>
      </c>
      <c r="E139" s="111">
        <v>7000.1989999999996</v>
      </c>
      <c r="F139" s="114">
        <v>1142.2509999999995</v>
      </c>
      <c r="G139" s="106"/>
      <c r="H139" s="106"/>
      <c r="I139" s="110">
        <v>504.36599999999999</v>
      </c>
      <c r="J139" s="110">
        <v>523</v>
      </c>
      <c r="K139" s="110">
        <v>2590.3429999999998</v>
      </c>
      <c r="L139" s="110">
        <v>829.16099999999994</v>
      </c>
      <c r="M139" s="110">
        <v>961.82</v>
      </c>
      <c r="N139" s="110">
        <v>821.96199999999999</v>
      </c>
      <c r="O139" s="110">
        <v>-7</v>
      </c>
      <c r="P139" s="111">
        <v>7365.9029999999993</v>
      </c>
      <c r="Q139" s="114">
        <v>-43.204999999999998</v>
      </c>
      <c r="R139" s="110">
        <v>-322.49900000000002</v>
      </c>
      <c r="S139" s="110">
        <v>-365.70400000000001</v>
      </c>
      <c r="T139" s="125">
        <v>5068508</v>
      </c>
      <c r="U139" s="111">
        <v>14366857</v>
      </c>
      <c r="V139" s="115">
        <v>0</v>
      </c>
      <c r="W139" s="138">
        <v>38.601146384746244</v>
      </c>
      <c r="X139" s="37">
        <v>49</v>
      </c>
      <c r="Y139" s="5">
        <v>28</v>
      </c>
      <c r="Z139" s="103">
        <v>38.5</v>
      </c>
    </row>
    <row r="140" spans="1:26" hidden="1" x14ac:dyDescent="0.2">
      <c r="A140" s="84" t="s">
        <v>70</v>
      </c>
      <c r="B140" s="40">
        <v>36966</v>
      </c>
      <c r="C140" s="8">
        <v>4115.1409999999996</v>
      </c>
      <c r="D140" s="7">
        <v>3131.3710000000001</v>
      </c>
      <c r="E140" s="13">
        <v>7246.5119999999997</v>
      </c>
      <c r="F140" s="12">
        <v>1284.125</v>
      </c>
      <c r="G140" s="123"/>
      <c r="H140" s="123"/>
      <c r="I140" s="7">
        <v>589.77099999999996</v>
      </c>
      <c r="J140" s="7">
        <v>520.25800000000004</v>
      </c>
      <c r="K140" s="7">
        <v>2530.2919999999999</v>
      </c>
      <c r="L140" s="7">
        <v>841.06200000000001</v>
      </c>
      <c r="M140" s="7">
        <v>959.46699999999998</v>
      </c>
      <c r="N140" s="7">
        <v>833.68499999999995</v>
      </c>
      <c r="O140" s="7">
        <v>-7</v>
      </c>
      <c r="P140" s="111">
        <v>7551.66</v>
      </c>
      <c r="Q140" s="12">
        <v>-53.097999999999999</v>
      </c>
      <c r="R140" s="7">
        <v>-252.05</v>
      </c>
      <c r="S140" s="7">
        <v>-305.14800000000002</v>
      </c>
      <c r="T140" s="8">
        <v>5015410</v>
      </c>
      <c r="U140" s="111">
        <v>14114807</v>
      </c>
      <c r="V140" s="115">
        <v>0</v>
      </c>
      <c r="W140" s="138">
        <v>31.657847198763346</v>
      </c>
      <c r="X140" s="99">
        <v>46</v>
      </c>
      <c r="Y140" s="100">
        <v>32</v>
      </c>
      <c r="Z140" s="103">
        <v>39</v>
      </c>
    </row>
    <row r="141" spans="1:26" hidden="1" x14ac:dyDescent="0.2">
      <c r="A141" s="84" t="s">
        <v>71</v>
      </c>
      <c r="B141" s="40">
        <v>36967</v>
      </c>
      <c r="C141" s="8">
        <v>3873.0320000000002</v>
      </c>
      <c r="D141" s="7">
        <v>3178.2570000000001</v>
      </c>
      <c r="E141" s="13">
        <v>7051.2890000000007</v>
      </c>
      <c r="F141" s="12">
        <v>1061.415</v>
      </c>
      <c r="G141" s="123"/>
      <c r="H141" s="123"/>
      <c r="I141" s="7">
        <v>482.94900000000001</v>
      </c>
      <c r="J141" s="7">
        <v>494.35899999999998</v>
      </c>
      <c r="K141" s="7">
        <v>2562.9879999999998</v>
      </c>
      <c r="L141" s="7">
        <v>872.26800000000003</v>
      </c>
      <c r="M141" s="7">
        <v>1006.324</v>
      </c>
      <c r="N141" s="7">
        <v>810.952</v>
      </c>
      <c r="O141" s="7">
        <v>5</v>
      </c>
      <c r="P141" s="111">
        <v>7296.2550000000001</v>
      </c>
      <c r="Q141" s="12">
        <v>48.493000000000002</v>
      </c>
      <c r="R141" s="7">
        <v>-293.459</v>
      </c>
      <c r="S141" s="7">
        <v>-244.96600000000001</v>
      </c>
      <c r="T141" s="8">
        <v>5063903</v>
      </c>
      <c r="U141" s="111">
        <v>13821348</v>
      </c>
      <c r="V141" s="115">
        <v>5.6843418860808015E-13</v>
      </c>
      <c r="W141" s="138">
        <v>33.998367106762416</v>
      </c>
      <c r="X141" s="99">
        <v>47</v>
      </c>
      <c r="Y141" s="100">
        <v>32</v>
      </c>
      <c r="Z141" s="104">
        <v>39.5</v>
      </c>
    </row>
    <row r="142" spans="1:26" hidden="1" x14ac:dyDescent="0.2">
      <c r="A142" s="84" t="s">
        <v>72</v>
      </c>
      <c r="B142" s="40">
        <v>36968</v>
      </c>
      <c r="C142" s="8">
        <v>4059.9259999999999</v>
      </c>
      <c r="D142" s="7">
        <v>3170.7820000000002</v>
      </c>
      <c r="E142" s="13">
        <v>7230.7080000000005</v>
      </c>
      <c r="F142" s="12">
        <v>1070.8560000000004</v>
      </c>
      <c r="G142" s="123"/>
      <c r="H142" s="123"/>
      <c r="I142" s="7">
        <v>431.51499999999999</v>
      </c>
      <c r="J142" s="7">
        <v>494.35899999999998</v>
      </c>
      <c r="K142" s="7">
        <v>2547.7339999999999</v>
      </c>
      <c r="L142" s="7">
        <v>852.57399999999996</v>
      </c>
      <c r="M142" s="7">
        <v>1129.2470000000001</v>
      </c>
      <c r="N142" s="7">
        <v>825.42899999999997</v>
      </c>
      <c r="O142" s="7">
        <v>-5</v>
      </c>
      <c r="P142" s="111">
        <v>7346.7140000000009</v>
      </c>
      <c r="Q142" s="12">
        <v>69.039000000000001</v>
      </c>
      <c r="R142" s="7">
        <v>-185.04499999999999</v>
      </c>
      <c r="S142" s="7">
        <v>-116.00599999999999</v>
      </c>
      <c r="T142" s="8">
        <v>5132942</v>
      </c>
      <c r="U142" s="111">
        <v>13636303</v>
      </c>
      <c r="V142" s="115">
        <v>-3.2684965844964609E-13</v>
      </c>
      <c r="W142" s="138">
        <v>31.651901151778521</v>
      </c>
      <c r="X142" s="99">
        <v>54</v>
      </c>
      <c r="Y142" s="100">
        <v>39</v>
      </c>
      <c r="Z142" s="104">
        <v>46.5</v>
      </c>
    </row>
    <row r="143" spans="1:26" hidden="1" x14ac:dyDescent="0.2">
      <c r="A143" s="84" t="s">
        <v>73</v>
      </c>
      <c r="B143" s="40">
        <v>36969</v>
      </c>
      <c r="C143" s="8">
        <v>4050</v>
      </c>
      <c r="D143" s="7">
        <v>3080.0659999999998</v>
      </c>
      <c r="E143" s="13">
        <v>7130.0659999999998</v>
      </c>
      <c r="F143" s="12">
        <v>999</v>
      </c>
      <c r="G143" s="123"/>
      <c r="H143" s="123"/>
      <c r="I143" s="7">
        <v>362.07100000000003</v>
      </c>
      <c r="J143" s="7">
        <v>490</v>
      </c>
      <c r="K143" s="7">
        <v>2481.2130000000002</v>
      </c>
      <c r="L143" s="7">
        <v>849.024</v>
      </c>
      <c r="M143" s="7">
        <v>1018</v>
      </c>
      <c r="N143" s="7">
        <v>830.24900000000002</v>
      </c>
      <c r="O143" s="7">
        <v>-4</v>
      </c>
      <c r="P143" s="111">
        <v>7024.9439999999995</v>
      </c>
      <c r="Q143" s="12">
        <v>139.98500000000001</v>
      </c>
      <c r="R143" s="7">
        <v>-34.863</v>
      </c>
      <c r="S143" s="7">
        <v>105.12200000000001</v>
      </c>
      <c r="T143" s="8">
        <v>5272927</v>
      </c>
      <c r="U143" s="111">
        <v>13601440</v>
      </c>
      <c r="V143" s="115">
        <v>2.8421709430404007E-13</v>
      </c>
      <c r="W143" s="138">
        <v>37.514159917289376</v>
      </c>
      <c r="X143" s="99">
        <v>65</v>
      </c>
      <c r="Y143" s="100">
        <v>36</v>
      </c>
      <c r="Z143" s="104">
        <v>50.5</v>
      </c>
    </row>
    <row r="144" spans="1:26" hidden="1" x14ac:dyDescent="0.2">
      <c r="A144" s="84" t="s">
        <v>74</v>
      </c>
      <c r="B144" s="40">
        <v>36970</v>
      </c>
      <c r="C144" s="8">
        <v>4100</v>
      </c>
      <c r="D144" s="7">
        <v>2956.8629999999998</v>
      </c>
      <c r="E144" s="13">
        <v>7056.8629999999994</v>
      </c>
      <c r="F144" s="12">
        <v>750.00299999999993</v>
      </c>
      <c r="G144" s="123"/>
      <c r="H144" s="123"/>
      <c r="I144" s="7">
        <v>355.48200000000003</v>
      </c>
      <c r="J144" s="7">
        <v>485</v>
      </c>
      <c r="K144" s="7">
        <v>2346.9209999999998</v>
      </c>
      <c r="L144" s="7">
        <v>889.57299999999998</v>
      </c>
      <c r="M144" s="7">
        <v>1086.625</v>
      </c>
      <c r="N144" s="7">
        <v>833.64599999999996</v>
      </c>
      <c r="O144" s="7">
        <v>-7</v>
      </c>
      <c r="P144" s="111">
        <v>6740.25</v>
      </c>
      <c r="Q144" s="12">
        <v>233.28299999999999</v>
      </c>
      <c r="R144" s="7">
        <v>83.33</v>
      </c>
      <c r="S144" s="7">
        <v>316.613</v>
      </c>
      <c r="T144" s="8">
        <v>5506210</v>
      </c>
      <c r="U144" s="111">
        <v>13684770</v>
      </c>
      <c r="V144" s="115">
        <v>0</v>
      </c>
      <c r="W144" s="138">
        <v>48.028266710622781</v>
      </c>
      <c r="X144" s="99">
        <v>63</v>
      </c>
      <c r="Y144" s="100">
        <v>44</v>
      </c>
      <c r="Z144" s="104">
        <v>53.5</v>
      </c>
    </row>
    <row r="145" spans="1:26" hidden="1" x14ac:dyDescent="0.2">
      <c r="A145" s="84" t="s">
        <v>68</v>
      </c>
      <c r="B145" s="40">
        <v>36971</v>
      </c>
      <c r="C145" s="8">
        <v>4132.1120000000001</v>
      </c>
      <c r="D145" s="7">
        <v>2999.8620000000001</v>
      </c>
      <c r="E145" s="13">
        <v>7131.9740000000002</v>
      </c>
      <c r="F145" s="12">
        <v>688.69400000000007</v>
      </c>
      <c r="G145" s="123"/>
      <c r="H145" s="123"/>
      <c r="I145" s="7">
        <v>357.56299999999999</v>
      </c>
      <c r="J145" s="7">
        <v>471.10500000000002</v>
      </c>
      <c r="K145" s="7">
        <v>2420.498</v>
      </c>
      <c r="L145" s="7">
        <v>870.50300000000004</v>
      </c>
      <c r="M145" s="7">
        <v>1159.9010000000001</v>
      </c>
      <c r="N145" s="7">
        <v>832.75199999999995</v>
      </c>
      <c r="O145" s="7">
        <v>-9</v>
      </c>
      <c r="P145" s="111">
        <v>6792.0160000000005</v>
      </c>
      <c r="Q145" s="12">
        <v>160.97</v>
      </c>
      <c r="R145" s="7">
        <v>178.988</v>
      </c>
      <c r="S145" s="7">
        <v>339.95799999999997</v>
      </c>
      <c r="T145" s="8">
        <v>5667180</v>
      </c>
      <c r="U145" s="111">
        <v>13863758</v>
      </c>
      <c r="V145" s="115">
        <v>0</v>
      </c>
      <c r="W145" s="138">
        <v>52.578888842132585</v>
      </c>
      <c r="X145" s="99">
        <v>63</v>
      </c>
      <c r="Y145" s="100">
        <v>44</v>
      </c>
      <c r="Z145" s="104">
        <v>53.5</v>
      </c>
    </row>
    <row r="146" spans="1:26" hidden="1" x14ac:dyDescent="0.2">
      <c r="A146" s="84" t="s">
        <v>69</v>
      </c>
      <c r="B146" s="40">
        <v>36972</v>
      </c>
      <c r="C146" s="8">
        <v>3629.489</v>
      </c>
      <c r="D146" s="7">
        <v>3082.8389999999999</v>
      </c>
      <c r="E146" s="13">
        <v>6712.3279999999995</v>
      </c>
      <c r="F146" s="12">
        <v>745.58799999999883</v>
      </c>
      <c r="G146" s="123"/>
      <c r="H146" s="123"/>
      <c r="I146" s="7">
        <v>301.935</v>
      </c>
      <c r="J146" s="7">
        <v>432.13900000000001</v>
      </c>
      <c r="K146" s="7">
        <v>2502.4749999999999</v>
      </c>
      <c r="L146" s="7">
        <v>874.72900000000004</v>
      </c>
      <c r="M146" s="7">
        <v>655.37099999999998</v>
      </c>
      <c r="N146" s="7">
        <v>833.35900000000004</v>
      </c>
      <c r="O146" s="7">
        <v>-9</v>
      </c>
      <c r="P146" s="111">
        <v>6336.5959999999995</v>
      </c>
      <c r="Q146" s="12">
        <v>247.251</v>
      </c>
      <c r="R146" s="7">
        <v>128.48099999999999</v>
      </c>
      <c r="S146" s="7">
        <v>375.73199999999997</v>
      </c>
      <c r="T146" s="8">
        <v>5914431</v>
      </c>
      <c r="U146" s="111">
        <v>13992239</v>
      </c>
      <c r="V146" s="115">
        <v>0</v>
      </c>
      <c r="W146" s="138">
        <v>50.588746067722937</v>
      </c>
      <c r="X146" s="99">
        <v>64</v>
      </c>
      <c r="Y146" s="100">
        <v>40</v>
      </c>
      <c r="Z146" s="104">
        <v>52</v>
      </c>
    </row>
    <row r="147" spans="1:26" hidden="1" x14ac:dyDescent="0.2">
      <c r="A147" s="84" t="s">
        <v>70</v>
      </c>
      <c r="B147" s="40">
        <v>36973</v>
      </c>
      <c r="C147" s="8">
        <v>4173.384</v>
      </c>
      <c r="D147" s="7">
        <v>3091.674</v>
      </c>
      <c r="E147" s="13">
        <v>7265.058</v>
      </c>
      <c r="F147" s="12">
        <v>891.16200000000026</v>
      </c>
      <c r="G147" s="123"/>
      <c r="H147" s="123"/>
      <c r="I147" s="7">
        <v>290.98</v>
      </c>
      <c r="J147" s="7">
        <v>464.16500000000002</v>
      </c>
      <c r="K147" s="7">
        <v>2514.59</v>
      </c>
      <c r="L147" s="7">
        <v>891.62199999999996</v>
      </c>
      <c r="M147" s="7">
        <v>1025.7550000000001</v>
      </c>
      <c r="N147" s="7">
        <v>833.02499999999998</v>
      </c>
      <c r="O147" s="7">
        <v>-11</v>
      </c>
      <c r="P147" s="111">
        <v>6900.299</v>
      </c>
      <c r="Q147" s="12">
        <v>293.49299999999999</v>
      </c>
      <c r="R147" s="7">
        <v>71.266000000000005</v>
      </c>
      <c r="S147" s="7">
        <v>364.75900000000001</v>
      </c>
      <c r="T147" s="8">
        <v>6207924</v>
      </c>
      <c r="U147" s="111">
        <v>14063505</v>
      </c>
      <c r="V147" s="115">
        <v>0</v>
      </c>
      <c r="W147" s="138">
        <v>49.167983528551282</v>
      </c>
      <c r="X147" s="99">
        <v>62</v>
      </c>
      <c r="Y147" s="100">
        <v>46</v>
      </c>
      <c r="Z147" s="104">
        <v>54</v>
      </c>
    </row>
    <row r="148" spans="1:26" hidden="1" x14ac:dyDescent="0.2">
      <c r="A148" s="84" t="s">
        <v>71</v>
      </c>
      <c r="B148" s="40">
        <v>36974</v>
      </c>
      <c r="C148" s="8">
        <v>3738.241</v>
      </c>
      <c r="D148" s="7">
        <v>3125.6289999999999</v>
      </c>
      <c r="E148" s="13">
        <v>6863.87</v>
      </c>
      <c r="F148" s="12">
        <v>974.81399999999894</v>
      </c>
      <c r="G148" s="123"/>
      <c r="H148" s="123"/>
      <c r="I148" s="7">
        <v>283.97000000000003</v>
      </c>
      <c r="J148" s="7">
        <v>401.31200000000001</v>
      </c>
      <c r="K148" s="7">
        <v>2487.3270000000002</v>
      </c>
      <c r="L148" s="7">
        <v>917.21699999999998</v>
      </c>
      <c r="M148" s="7">
        <v>834.45899999999995</v>
      </c>
      <c r="N148" s="7">
        <v>827.55899999999997</v>
      </c>
      <c r="O148" s="7">
        <v>-12</v>
      </c>
      <c r="P148" s="111">
        <v>6714.6579999999994</v>
      </c>
      <c r="Q148" s="12">
        <v>342.166</v>
      </c>
      <c r="R148" s="7">
        <v>-192.95400000000001</v>
      </c>
      <c r="S148" s="7">
        <v>149.21199999999999</v>
      </c>
      <c r="T148" s="8">
        <v>6550090</v>
      </c>
      <c r="U148" s="111">
        <v>13870551</v>
      </c>
      <c r="V148" s="115">
        <v>4.5474735088646412E-13</v>
      </c>
      <c r="W148" s="138">
        <v>42.620535001247305</v>
      </c>
      <c r="X148" s="99">
        <v>65</v>
      </c>
      <c r="Y148" s="100">
        <v>42</v>
      </c>
      <c r="Z148" s="104">
        <v>53.5</v>
      </c>
    </row>
    <row r="149" spans="1:26" hidden="1" x14ac:dyDescent="0.2">
      <c r="A149" s="84" t="s">
        <v>72</v>
      </c>
      <c r="B149" s="40">
        <v>36975</v>
      </c>
      <c r="C149" s="8">
        <v>4212.268</v>
      </c>
      <c r="D149" s="7">
        <v>2915.6680000000001</v>
      </c>
      <c r="E149" s="13">
        <v>7127.9359999999997</v>
      </c>
      <c r="F149" s="12">
        <v>1220.595</v>
      </c>
      <c r="G149" s="123"/>
      <c r="H149" s="123"/>
      <c r="I149" s="7">
        <v>290.40800000000002</v>
      </c>
      <c r="J149" s="7">
        <v>460.15600000000001</v>
      </c>
      <c r="K149" s="7">
        <v>2292.9740000000002</v>
      </c>
      <c r="L149" s="7">
        <v>882.71199999999999</v>
      </c>
      <c r="M149" s="7">
        <v>1106.029</v>
      </c>
      <c r="N149" s="7">
        <v>818.62599999999998</v>
      </c>
      <c r="O149" s="7">
        <v>-12</v>
      </c>
      <c r="P149" s="111">
        <v>7059.5</v>
      </c>
      <c r="Q149" s="12">
        <v>340.13400000000001</v>
      </c>
      <c r="R149" s="7">
        <v>-271.69799999999998</v>
      </c>
      <c r="S149" s="7">
        <v>68.436000000000035</v>
      </c>
      <c r="T149" s="8">
        <v>6890224</v>
      </c>
      <c r="U149" s="111">
        <v>13598853</v>
      </c>
      <c r="V149" s="115">
        <v>-1.2505552149377763E-12</v>
      </c>
      <c r="W149" s="138">
        <v>34.066504334426575</v>
      </c>
      <c r="X149" s="99">
        <v>68</v>
      </c>
      <c r="Y149" s="100">
        <v>45</v>
      </c>
      <c r="Z149" s="104">
        <v>56.5</v>
      </c>
    </row>
    <row r="150" spans="1:26" hidden="1" x14ac:dyDescent="0.2">
      <c r="A150" s="84" t="s">
        <v>73</v>
      </c>
      <c r="B150" s="40">
        <v>36976</v>
      </c>
      <c r="C150" s="8">
        <v>4252.4489999999996</v>
      </c>
      <c r="D150" s="7">
        <v>3045.8789999999999</v>
      </c>
      <c r="E150" s="13">
        <v>7298.3279999999995</v>
      </c>
      <c r="F150" s="97">
        <v>1145.0529999999997</v>
      </c>
      <c r="G150" s="123"/>
      <c r="H150" s="123"/>
      <c r="I150" s="7">
        <v>336.904</v>
      </c>
      <c r="J150" s="7">
        <v>471.09300000000002</v>
      </c>
      <c r="K150" s="7">
        <v>2416.0250000000001</v>
      </c>
      <c r="L150" s="7">
        <v>920.08799999999997</v>
      </c>
      <c r="M150" s="7">
        <v>1106.2550000000001</v>
      </c>
      <c r="N150" s="7">
        <v>827.125</v>
      </c>
      <c r="O150" s="7">
        <v>-11</v>
      </c>
      <c r="P150" s="111">
        <v>7211.5429999999997</v>
      </c>
      <c r="Q150" s="12">
        <v>361.971</v>
      </c>
      <c r="R150" s="7">
        <v>-275.18599999999998</v>
      </c>
      <c r="S150" s="7">
        <v>86.784999999999997</v>
      </c>
      <c r="T150" s="8">
        <v>7252195</v>
      </c>
      <c r="U150" s="111">
        <v>13323667</v>
      </c>
      <c r="V150" s="115">
        <v>-1.4210854715202004E-13</v>
      </c>
      <c r="W150" s="138">
        <v>33.79691420725225</v>
      </c>
      <c r="X150" s="99">
        <v>58</v>
      </c>
      <c r="Y150" s="100">
        <v>40</v>
      </c>
      <c r="Z150" s="104">
        <v>49</v>
      </c>
    </row>
    <row r="151" spans="1:26" hidden="1" x14ac:dyDescent="0.2">
      <c r="A151" s="84" t="s">
        <v>74</v>
      </c>
      <c r="B151" s="40">
        <v>36977</v>
      </c>
      <c r="C151" s="8">
        <v>4221.3639999999996</v>
      </c>
      <c r="D151" s="7">
        <v>2985.393</v>
      </c>
      <c r="E151" s="13">
        <v>7206.7569999999996</v>
      </c>
      <c r="F151" s="97">
        <v>878.65799999999933</v>
      </c>
      <c r="G151" s="123"/>
      <c r="H151" s="123"/>
      <c r="I151" s="7">
        <v>401.25700000000001</v>
      </c>
      <c r="J151" s="7">
        <v>493.62299999999999</v>
      </c>
      <c r="K151" s="7">
        <v>2363.0230000000001</v>
      </c>
      <c r="L151" s="7">
        <v>890.79499999999996</v>
      </c>
      <c r="M151" s="7">
        <v>1112.655</v>
      </c>
      <c r="N151" s="7">
        <v>810.26</v>
      </c>
      <c r="O151" s="7">
        <v>-15</v>
      </c>
      <c r="P151" s="111">
        <v>6935.2709999999997</v>
      </c>
      <c r="Q151" s="12">
        <v>250.245</v>
      </c>
      <c r="R151" s="7">
        <v>21.241</v>
      </c>
      <c r="S151" s="7">
        <v>271.48599999999999</v>
      </c>
      <c r="T151" s="8">
        <v>7502440</v>
      </c>
      <c r="U151" s="111">
        <v>13344908</v>
      </c>
      <c r="V151" s="115">
        <v>0</v>
      </c>
      <c r="W151" s="138">
        <v>37.540871386321363</v>
      </c>
      <c r="X151" s="99">
        <v>49</v>
      </c>
      <c r="Y151" s="100">
        <v>33</v>
      </c>
      <c r="Z151" s="104">
        <v>41</v>
      </c>
    </row>
    <row r="152" spans="1:26" hidden="1" x14ac:dyDescent="0.2">
      <c r="A152" s="84" t="s">
        <v>68</v>
      </c>
      <c r="B152" s="40">
        <v>36978</v>
      </c>
      <c r="C152" s="8">
        <v>4230.2089999999998</v>
      </c>
      <c r="D152" s="7">
        <v>2940.991</v>
      </c>
      <c r="E152" s="13">
        <v>7171.2</v>
      </c>
      <c r="F152" s="97">
        <v>1006.7409999999991</v>
      </c>
      <c r="G152" s="123"/>
      <c r="H152" s="123"/>
      <c r="I152" s="7">
        <v>405.06200000000001</v>
      </c>
      <c r="J152" s="7">
        <v>487.87700000000001</v>
      </c>
      <c r="K152" s="7">
        <v>2329.509</v>
      </c>
      <c r="L152" s="7">
        <v>875.61</v>
      </c>
      <c r="M152" s="7">
        <v>1109.5730000000001</v>
      </c>
      <c r="N152" s="7">
        <v>829.61400000000003</v>
      </c>
      <c r="O152" s="7">
        <v>-1</v>
      </c>
      <c r="P152" s="111">
        <v>7042.9859999999999</v>
      </c>
      <c r="Q152" s="12">
        <v>195.20500000000001</v>
      </c>
      <c r="R152" s="7">
        <v>-66.991</v>
      </c>
      <c r="S152" s="7">
        <v>128.214</v>
      </c>
      <c r="T152" s="8">
        <v>7697645</v>
      </c>
      <c r="U152" s="111">
        <v>13277917</v>
      </c>
      <c r="V152" s="115">
        <v>0</v>
      </c>
      <c r="W152" s="138">
        <v>42.080978694387532</v>
      </c>
      <c r="X152" s="99">
        <v>57</v>
      </c>
      <c r="Y152" s="100">
        <v>38</v>
      </c>
      <c r="Z152" s="104">
        <v>47.5</v>
      </c>
    </row>
    <row r="153" spans="1:26" hidden="1" x14ac:dyDescent="0.2">
      <c r="A153" s="84" t="s">
        <v>69</v>
      </c>
      <c r="B153" s="40">
        <v>36979</v>
      </c>
      <c r="C153" s="8">
        <v>4159.1930000000002</v>
      </c>
      <c r="D153" s="7">
        <v>3009.1680000000001</v>
      </c>
      <c r="E153" s="13">
        <v>7168.3610000000008</v>
      </c>
      <c r="F153" s="97">
        <v>924.81500000000119</v>
      </c>
      <c r="G153" s="123"/>
      <c r="H153" s="123"/>
      <c r="I153" s="7">
        <v>431.84500000000003</v>
      </c>
      <c r="J153" s="7">
        <v>489.12599999999998</v>
      </c>
      <c r="K153" s="7">
        <v>2374.5920000000001</v>
      </c>
      <c r="L153" s="7">
        <v>880.32100000000003</v>
      </c>
      <c r="M153" s="7">
        <v>1179.49</v>
      </c>
      <c r="N153" s="7">
        <v>831.77599999999995</v>
      </c>
      <c r="O153" s="7">
        <v>-12</v>
      </c>
      <c r="P153" s="111">
        <v>7099.9650000000011</v>
      </c>
      <c r="Q153" s="12">
        <v>147.54599999999999</v>
      </c>
      <c r="R153" s="7">
        <v>-79.150000000000006</v>
      </c>
      <c r="S153" s="7">
        <v>68.395999999999987</v>
      </c>
      <c r="T153" s="8">
        <v>7845191</v>
      </c>
      <c r="U153" s="111">
        <v>13198767</v>
      </c>
      <c r="V153" s="115">
        <v>-2.5579538487363607E-13</v>
      </c>
      <c r="W153" s="138">
        <v>40.466736615146125</v>
      </c>
      <c r="X153" s="99">
        <v>53</v>
      </c>
      <c r="Y153" s="100">
        <v>40</v>
      </c>
      <c r="Z153" s="104">
        <v>46.5</v>
      </c>
    </row>
    <row r="154" spans="1:26" hidden="1" x14ac:dyDescent="0.2">
      <c r="A154" s="84" t="s">
        <v>70</v>
      </c>
      <c r="B154" s="40">
        <v>36980</v>
      </c>
      <c r="C154" s="8">
        <v>4195.3040000000001</v>
      </c>
      <c r="D154" s="7">
        <v>2875.03</v>
      </c>
      <c r="E154" s="13">
        <v>7070.3340000000007</v>
      </c>
      <c r="F154" s="97">
        <v>941.70300000000088</v>
      </c>
      <c r="G154" s="123"/>
      <c r="H154" s="123"/>
      <c r="I154" s="7">
        <v>384.14499999999998</v>
      </c>
      <c r="J154" s="7">
        <v>478.32900000000001</v>
      </c>
      <c r="K154" s="7">
        <v>2212.5360000000001</v>
      </c>
      <c r="L154" s="7">
        <v>891.89300000000003</v>
      </c>
      <c r="M154" s="7">
        <v>1192.8030000000001</v>
      </c>
      <c r="N154" s="7">
        <v>831.40899999999999</v>
      </c>
      <c r="O154" s="7">
        <v>-17</v>
      </c>
      <c r="P154" s="111">
        <v>6915.8180000000011</v>
      </c>
      <c r="Q154" s="12">
        <v>193.44200000000001</v>
      </c>
      <c r="R154" s="7">
        <v>-38.926000000000002</v>
      </c>
      <c r="S154" s="7">
        <v>154.51600000000002</v>
      </c>
      <c r="T154" s="8">
        <v>8038633</v>
      </c>
      <c r="U154" s="111">
        <v>13159841</v>
      </c>
      <c r="V154" s="115">
        <v>-3.979039320256561E-13</v>
      </c>
      <c r="W154" s="138">
        <v>41.601187070489331</v>
      </c>
      <c r="X154" s="99">
        <v>58</v>
      </c>
      <c r="Y154" s="100">
        <v>36</v>
      </c>
      <c r="Z154" s="104">
        <v>47</v>
      </c>
    </row>
    <row r="155" spans="1:26" ht="10.8" hidden="1" thickBot="1" x14ac:dyDescent="0.25">
      <c r="A155" s="94" t="s">
        <v>71</v>
      </c>
      <c r="B155" s="41">
        <v>36981</v>
      </c>
      <c r="C155" s="42">
        <v>4109.53</v>
      </c>
      <c r="D155" s="43">
        <v>3041.2840000000001</v>
      </c>
      <c r="E155" s="46">
        <v>7150.8140000000003</v>
      </c>
      <c r="F155" s="98">
        <v>766.98200000000043</v>
      </c>
      <c r="G155" s="124"/>
      <c r="H155" s="124"/>
      <c r="I155" s="43">
        <v>336.959</v>
      </c>
      <c r="J155" s="43">
        <v>484.089</v>
      </c>
      <c r="K155" s="43">
        <v>2372.5940000000001</v>
      </c>
      <c r="L155" s="43">
        <v>946.46500000000003</v>
      </c>
      <c r="M155" s="43">
        <v>1215.1569999999999</v>
      </c>
      <c r="N155" s="43">
        <v>830.69500000000005</v>
      </c>
      <c r="O155" s="43">
        <v>-17</v>
      </c>
      <c r="P155" s="46">
        <v>6935.9410000000007</v>
      </c>
      <c r="Q155" s="45">
        <v>193.44200000000001</v>
      </c>
      <c r="R155" s="43">
        <v>21.431000000000001</v>
      </c>
      <c r="S155" s="43">
        <v>214.87300000000002</v>
      </c>
      <c r="T155" s="42">
        <v>8232075</v>
      </c>
      <c r="U155" s="118">
        <v>13181272</v>
      </c>
      <c r="V155" s="116">
        <v>-4.2632564145606011E-13</v>
      </c>
      <c r="W155" s="139">
        <v>41.75583253376162</v>
      </c>
      <c r="X155" s="101">
        <v>58</v>
      </c>
      <c r="Y155" s="102">
        <v>33</v>
      </c>
      <c r="Z155" s="105">
        <v>45.5</v>
      </c>
    </row>
    <row r="156" spans="1:26" hidden="1" x14ac:dyDescent="0.2">
      <c r="A156" s="84" t="s">
        <v>72</v>
      </c>
      <c r="B156" s="40">
        <v>36982</v>
      </c>
      <c r="C156" s="8">
        <v>4164.5159999999996</v>
      </c>
      <c r="D156" s="7">
        <v>3017.2370000000001</v>
      </c>
      <c r="E156" s="13">
        <v>7181.7529999999997</v>
      </c>
      <c r="F156" s="97">
        <v>749.62699999999995</v>
      </c>
      <c r="G156" s="123"/>
      <c r="H156" s="123"/>
      <c r="I156" s="7">
        <v>313.21699999999998</v>
      </c>
      <c r="J156" s="7">
        <v>465.46199999999999</v>
      </c>
      <c r="K156" s="7">
        <v>2449.15</v>
      </c>
      <c r="L156" s="7">
        <v>899.44399999999996</v>
      </c>
      <c r="M156" s="7">
        <v>1169.8679999999999</v>
      </c>
      <c r="N156" s="7">
        <v>835.13</v>
      </c>
      <c r="O156" s="7">
        <v>-69</v>
      </c>
      <c r="P156" s="13">
        <v>6812.8979999999992</v>
      </c>
      <c r="Q156" s="12">
        <v>237.023</v>
      </c>
      <c r="R156" s="7">
        <v>131.83199999999999</v>
      </c>
      <c r="S156" s="7">
        <v>368.85500000000002</v>
      </c>
      <c r="T156" s="8">
        <v>8469098</v>
      </c>
      <c r="U156" s="111">
        <v>13313104</v>
      </c>
      <c r="V156" s="11">
        <v>4.5474735088646412E-13</v>
      </c>
      <c r="W156" s="138">
        <v>43.694244897019743</v>
      </c>
      <c r="X156" s="99">
        <v>59</v>
      </c>
      <c r="Y156" s="100">
        <v>44</v>
      </c>
      <c r="Z156" s="104">
        <v>51.5</v>
      </c>
    </row>
    <row r="157" spans="1:26" hidden="1" x14ac:dyDescent="0.2">
      <c r="A157" s="84" t="s">
        <v>73</v>
      </c>
      <c r="B157" s="40">
        <v>36983</v>
      </c>
      <c r="C157" s="8">
        <v>4189</v>
      </c>
      <c r="D157" s="7">
        <v>2744.41</v>
      </c>
      <c r="E157" s="13">
        <v>6933.41</v>
      </c>
      <c r="F157" s="97">
        <v>1005.6109999999999</v>
      </c>
      <c r="G157" s="123"/>
      <c r="H157" s="123"/>
      <c r="I157" s="7">
        <v>425.113</v>
      </c>
      <c r="J157" s="7">
        <v>509.02199999999999</v>
      </c>
      <c r="K157" s="7">
        <v>2341.5210000000002</v>
      </c>
      <c r="L157" s="7">
        <v>699.98400000000004</v>
      </c>
      <c r="M157" s="7">
        <v>1169.3030000000001</v>
      </c>
      <c r="N157" s="7">
        <v>825.34699999999998</v>
      </c>
      <c r="O157" s="7">
        <v>-69</v>
      </c>
      <c r="P157" s="13">
        <v>6906.9009999999998</v>
      </c>
      <c r="Q157" s="12">
        <v>26.509</v>
      </c>
      <c r="R157" s="7">
        <v>0</v>
      </c>
      <c r="S157" s="7">
        <v>26.509</v>
      </c>
      <c r="T157" s="8">
        <v>8495607</v>
      </c>
      <c r="U157" s="111">
        <v>13313104</v>
      </c>
      <c r="V157" s="11">
        <v>0</v>
      </c>
      <c r="W157" s="138">
        <v>53.104197466742903</v>
      </c>
      <c r="X157" s="99">
        <v>57</v>
      </c>
      <c r="Y157" s="100">
        <v>41</v>
      </c>
      <c r="Z157" s="104">
        <v>49</v>
      </c>
    </row>
    <row r="158" spans="1:26" hidden="1" x14ac:dyDescent="0.2">
      <c r="A158" s="84" t="s">
        <v>74</v>
      </c>
      <c r="B158" s="40">
        <v>36984</v>
      </c>
      <c r="C158" s="8">
        <v>4203</v>
      </c>
      <c r="D158" s="7">
        <v>2772.8939999999998</v>
      </c>
      <c r="E158" s="13">
        <v>6975.8940000000002</v>
      </c>
      <c r="F158" s="97">
        <v>985.86300000000051</v>
      </c>
      <c r="G158" s="123"/>
      <c r="H158" s="123"/>
      <c r="I158" s="7">
        <v>499.81599999999997</v>
      </c>
      <c r="J158" s="7">
        <v>527.05899999999997</v>
      </c>
      <c r="K158" s="7">
        <v>2390.6750000000002</v>
      </c>
      <c r="L158" s="7">
        <v>714.79499999999996</v>
      </c>
      <c r="M158" s="7">
        <v>1140.3520000000001</v>
      </c>
      <c r="N158" s="7">
        <v>807.85500000000002</v>
      </c>
      <c r="O158" s="7">
        <v>-113</v>
      </c>
      <c r="P158" s="13">
        <v>6953.415</v>
      </c>
      <c r="Q158" s="12">
        <v>22.478999999999999</v>
      </c>
      <c r="R158" s="7">
        <v>0</v>
      </c>
      <c r="S158" s="7">
        <v>22.478999999999999</v>
      </c>
      <c r="T158" s="8">
        <v>8518086</v>
      </c>
      <c r="U158" s="111">
        <v>13313104</v>
      </c>
      <c r="V158" s="11">
        <v>2.7000623958883807E-13</v>
      </c>
      <c r="W158" s="138">
        <v>55.611547753089162</v>
      </c>
      <c r="X158" s="99">
        <v>44</v>
      </c>
      <c r="Y158" s="100">
        <v>37</v>
      </c>
      <c r="Z158" s="104">
        <v>40.5</v>
      </c>
    </row>
    <row r="159" spans="1:26" hidden="1" x14ac:dyDescent="0.2">
      <c r="A159" s="84" t="s">
        <v>68</v>
      </c>
      <c r="B159" s="40">
        <v>36985</v>
      </c>
      <c r="C159" s="8">
        <v>4042</v>
      </c>
      <c r="D159" s="7">
        <v>2879.8960000000002</v>
      </c>
      <c r="E159" s="13">
        <v>6921.8960000000006</v>
      </c>
      <c r="F159" s="97">
        <v>751.97900000000027</v>
      </c>
      <c r="G159" s="123"/>
      <c r="H159" s="123"/>
      <c r="I159" s="7">
        <v>503.64800000000002</v>
      </c>
      <c r="J159" s="7">
        <v>533.86400000000003</v>
      </c>
      <c r="K159" s="7">
        <v>2524.127</v>
      </c>
      <c r="L159" s="7">
        <v>788.303</v>
      </c>
      <c r="M159" s="7">
        <v>1103.1220000000001</v>
      </c>
      <c r="N159" s="7">
        <v>822.85299999999995</v>
      </c>
      <c r="O159" s="7">
        <v>-106</v>
      </c>
      <c r="P159" s="13">
        <v>6921.8960000000006</v>
      </c>
      <c r="Q159" s="12">
        <v>0</v>
      </c>
      <c r="R159" s="7">
        <v>0</v>
      </c>
      <c r="S159" s="7">
        <v>0</v>
      </c>
      <c r="T159" s="8">
        <v>8518086</v>
      </c>
      <c r="U159" s="111">
        <v>13313104</v>
      </c>
      <c r="V159" s="11">
        <v>0</v>
      </c>
      <c r="W159" s="138">
        <v>56.145405382282092</v>
      </c>
      <c r="X159" s="99">
        <v>50</v>
      </c>
      <c r="Y159" s="100">
        <v>38</v>
      </c>
      <c r="Z159" s="104">
        <v>44</v>
      </c>
    </row>
    <row r="160" spans="1:26" hidden="1" x14ac:dyDescent="0.2">
      <c r="A160" s="84" t="s">
        <v>69</v>
      </c>
      <c r="B160" s="40">
        <v>36986</v>
      </c>
      <c r="C160" s="8">
        <v>4126</v>
      </c>
      <c r="D160" s="7">
        <v>3045.6439999999998</v>
      </c>
      <c r="E160" s="13">
        <v>7171.6440000000002</v>
      </c>
      <c r="F160" s="97">
        <v>849.0709999999998</v>
      </c>
      <c r="G160" s="123"/>
      <c r="H160" s="123"/>
      <c r="I160" s="7">
        <v>481.47399999999999</v>
      </c>
      <c r="J160" s="7">
        <v>495.84500000000003</v>
      </c>
      <c r="K160" s="7">
        <v>2486.1170000000002</v>
      </c>
      <c r="L160" s="7">
        <v>850.46500000000003</v>
      </c>
      <c r="M160" s="7">
        <v>1191.2909999999999</v>
      </c>
      <c r="N160" s="7">
        <v>819.471</v>
      </c>
      <c r="O160" s="7">
        <v>-83</v>
      </c>
      <c r="P160" s="13">
        <v>7090.7340000000004</v>
      </c>
      <c r="Q160" s="12">
        <v>80.91</v>
      </c>
      <c r="R160" s="7">
        <v>0</v>
      </c>
      <c r="S160" s="7">
        <v>80.91</v>
      </c>
      <c r="T160" s="8">
        <v>8598996</v>
      </c>
      <c r="U160" s="111">
        <v>13313104</v>
      </c>
      <c r="V160" s="11">
        <v>-1.4210854715202004E-13</v>
      </c>
      <c r="W160" s="138">
        <v>49.933120659267139</v>
      </c>
      <c r="X160" s="99">
        <v>51</v>
      </c>
      <c r="Y160" s="100">
        <v>38</v>
      </c>
      <c r="Z160" s="104">
        <v>44.5</v>
      </c>
    </row>
    <row r="161" spans="1:26" hidden="1" x14ac:dyDescent="0.2">
      <c r="A161" s="84" t="s">
        <v>70</v>
      </c>
      <c r="B161" s="40">
        <v>36987</v>
      </c>
      <c r="C161" s="8">
        <v>4202</v>
      </c>
      <c r="D161" s="7">
        <v>3087.7310000000002</v>
      </c>
      <c r="E161" s="13">
        <v>7289.7309999999998</v>
      </c>
      <c r="F161" s="97">
        <v>954.36800000000005</v>
      </c>
      <c r="G161" s="123"/>
      <c r="H161" s="123"/>
      <c r="I161" s="7">
        <v>486.15100000000001</v>
      </c>
      <c r="J161" s="7">
        <v>521.57899999999995</v>
      </c>
      <c r="K161" s="7">
        <v>2597.203</v>
      </c>
      <c r="L161" s="7">
        <v>772.03499999999997</v>
      </c>
      <c r="M161" s="7">
        <v>1102.165</v>
      </c>
      <c r="N161" s="7">
        <v>830.995</v>
      </c>
      <c r="O161" s="7">
        <v>-77</v>
      </c>
      <c r="P161" s="13">
        <v>7187.4960000000001</v>
      </c>
      <c r="Q161" s="12">
        <v>102.235</v>
      </c>
      <c r="R161" s="7">
        <v>0</v>
      </c>
      <c r="S161" s="7">
        <v>102.235</v>
      </c>
      <c r="T161" s="8">
        <v>8701231</v>
      </c>
      <c r="U161" s="111">
        <v>13313104</v>
      </c>
      <c r="V161" s="11">
        <v>-3.2684965844964609E-13</v>
      </c>
      <c r="W161" s="138">
        <v>53.57318191107214</v>
      </c>
      <c r="X161" s="99">
        <v>50</v>
      </c>
      <c r="Y161" s="100">
        <v>40</v>
      </c>
      <c r="Z161" s="104">
        <v>45</v>
      </c>
    </row>
    <row r="162" spans="1:26" hidden="1" x14ac:dyDescent="0.2">
      <c r="A162" s="84" t="s">
        <v>71</v>
      </c>
      <c r="B162" s="40">
        <v>36988</v>
      </c>
      <c r="C162" s="8">
        <v>4156</v>
      </c>
      <c r="D162" s="7">
        <v>3174.8359999999998</v>
      </c>
      <c r="E162" s="13">
        <v>7330.8359999999993</v>
      </c>
      <c r="F162" s="97">
        <v>624.68799999999896</v>
      </c>
      <c r="G162" s="123"/>
      <c r="H162" s="123"/>
      <c r="I162" s="7">
        <v>519.02</v>
      </c>
      <c r="J162" s="7">
        <v>552.56500000000005</v>
      </c>
      <c r="K162" s="7">
        <v>2677.5309999999999</v>
      </c>
      <c r="L162" s="7">
        <v>851.05</v>
      </c>
      <c r="M162" s="7">
        <v>1222.915</v>
      </c>
      <c r="N162" s="7">
        <v>831.25099999999998</v>
      </c>
      <c r="O162" s="7">
        <v>-90</v>
      </c>
      <c r="P162" s="13">
        <v>7189.02</v>
      </c>
      <c r="Q162" s="12">
        <v>141.816</v>
      </c>
      <c r="R162" s="7">
        <v>0</v>
      </c>
      <c r="S162" s="7">
        <v>141.816</v>
      </c>
      <c r="T162" s="8">
        <v>8843047</v>
      </c>
      <c r="U162" s="111">
        <v>13313104</v>
      </c>
      <c r="V162" s="11">
        <v>0</v>
      </c>
      <c r="W162" s="138">
        <v>50.485092162507705</v>
      </c>
      <c r="X162" s="99">
        <v>52</v>
      </c>
      <c r="Y162" s="100">
        <v>33</v>
      </c>
      <c r="Z162" s="104">
        <v>42.5</v>
      </c>
    </row>
    <row r="163" spans="1:26" hidden="1" x14ac:dyDescent="0.2">
      <c r="A163" s="84" t="s">
        <v>72</v>
      </c>
      <c r="B163" s="40">
        <v>36989</v>
      </c>
      <c r="C163" s="8">
        <v>4172</v>
      </c>
      <c r="D163" s="7">
        <v>3147.8879999999999</v>
      </c>
      <c r="E163" s="13">
        <v>7319.8879999999999</v>
      </c>
      <c r="F163" s="97">
        <v>710.73</v>
      </c>
      <c r="G163" s="123"/>
      <c r="H163" s="123"/>
      <c r="I163" s="7">
        <v>572.40300000000002</v>
      </c>
      <c r="J163" s="7">
        <v>551.15700000000004</v>
      </c>
      <c r="K163" s="7">
        <v>2638.7190000000001</v>
      </c>
      <c r="L163" s="7">
        <v>850.60500000000002</v>
      </c>
      <c r="M163" s="7">
        <v>1223.6959999999999</v>
      </c>
      <c r="N163" s="7">
        <v>835.20100000000002</v>
      </c>
      <c r="O163" s="7">
        <v>-81</v>
      </c>
      <c r="P163" s="13">
        <v>7301.5110000000004</v>
      </c>
      <c r="Q163" s="12">
        <v>18.376999999999999</v>
      </c>
      <c r="R163" s="7">
        <v>0</v>
      </c>
      <c r="S163" s="7">
        <v>18.376999999999999</v>
      </c>
      <c r="T163" s="8">
        <v>8861424</v>
      </c>
      <c r="U163" s="111">
        <v>13313104</v>
      </c>
      <c r="V163" s="11">
        <v>-5.0093262871087063E-13</v>
      </c>
      <c r="W163" s="138">
        <v>48.784672680871964</v>
      </c>
      <c r="X163" s="99">
        <v>40</v>
      </c>
      <c r="Y163" s="100">
        <v>30</v>
      </c>
      <c r="Z163" s="104">
        <v>35</v>
      </c>
    </row>
    <row r="164" spans="1:26" hidden="1" x14ac:dyDescent="0.2">
      <c r="A164" s="84" t="s">
        <v>73</v>
      </c>
      <c r="B164" s="40">
        <v>36990</v>
      </c>
      <c r="C164" s="8">
        <v>4342.82</v>
      </c>
      <c r="D164" s="7">
        <v>3047.694</v>
      </c>
      <c r="E164" s="13">
        <v>7390.5139999999992</v>
      </c>
      <c r="F164" s="97">
        <v>956.93599999999924</v>
      </c>
      <c r="G164" s="123"/>
      <c r="H164" s="123"/>
      <c r="I164" s="7">
        <v>526.274</v>
      </c>
      <c r="J164" s="7">
        <v>556.41399999999999</v>
      </c>
      <c r="K164" s="7">
        <v>2592.6779999999999</v>
      </c>
      <c r="L164" s="7">
        <v>821.00800000000004</v>
      </c>
      <c r="M164" s="7">
        <v>1120.0360000000001</v>
      </c>
      <c r="N164" s="7">
        <v>834.53200000000004</v>
      </c>
      <c r="O164" s="7">
        <v>-81</v>
      </c>
      <c r="P164" s="13">
        <v>7326.8779999999988</v>
      </c>
      <c r="Q164" s="12">
        <v>133.44800000000001</v>
      </c>
      <c r="R164" s="7">
        <v>-69.811999999999998</v>
      </c>
      <c r="S164" s="7">
        <v>63.63600000000001</v>
      </c>
      <c r="T164" s="8">
        <v>8994872</v>
      </c>
      <c r="U164" s="111">
        <v>13243292</v>
      </c>
      <c r="V164" s="11">
        <v>4.1211478674085811E-13</v>
      </c>
      <c r="W164" s="138">
        <v>47.99907271379255</v>
      </c>
      <c r="X164" s="99">
        <v>47</v>
      </c>
      <c r="Y164" s="100">
        <v>25</v>
      </c>
      <c r="Z164" s="104">
        <v>36</v>
      </c>
    </row>
    <row r="165" spans="1:26" hidden="1" x14ac:dyDescent="0.2">
      <c r="A165" s="84" t="s">
        <v>74</v>
      </c>
      <c r="B165" s="40">
        <v>36991</v>
      </c>
      <c r="C165" s="8">
        <v>4210.8670000000002</v>
      </c>
      <c r="D165" s="7">
        <v>3067.42</v>
      </c>
      <c r="E165" s="13">
        <v>7278.2870000000003</v>
      </c>
      <c r="F165" s="97">
        <v>1224</v>
      </c>
      <c r="G165" s="123"/>
      <c r="H165" s="123"/>
      <c r="I165" s="7">
        <v>530.72</v>
      </c>
      <c r="J165" s="7">
        <v>525</v>
      </c>
      <c r="K165" s="7">
        <v>2618.0030000000002</v>
      </c>
      <c r="L165" s="7">
        <v>819.23599999999999</v>
      </c>
      <c r="M165" s="7">
        <v>1171.47</v>
      </c>
      <c r="N165" s="7">
        <v>832.39400000000001</v>
      </c>
      <c r="O165" s="7">
        <v>-70</v>
      </c>
      <c r="P165" s="13">
        <v>7650.8230000000003</v>
      </c>
      <c r="Q165" s="12">
        <v>91.168999999999997</v>
      </c>
      <c r="R165" s="7">
        <v>-463.774</v>
      </c>
      <c r="S165" s="7">
        <v>-372.60500000000002</v>
      </c>
      <c r="T165" s="8">
        <v>9086041</v>
      </c>
      <c r="U165" s="111">
        <v>12779518</v>
      </c>
      <c r="V165" s="11">
        <v>6.8999999999959982E-2</v>
      </c>
      <c r="W165" s="138">
        <v>48.55561938696583</v>
      </c>
      <c r="X165" s="99">
        <v>49</v>
      </c>
      <c r="Y165" s="100">
        <v>33</v>
      </c>
      <c r="Z165" s="104">
        <v>41</v>
      </c>
    </row>
    <row r="166" spans="1:26" hidden="1" x14ac:dyDescent="0.2">
      <c r="A166" s="84" t="s">
        <v>68</v>
      </c>
      <c r="B166" s="40">
        <v>36992</v>
      </c>
      <c r="C166" s="8">
        <v>4137.1790000000001</v>
      </c>
      <c r="D166" s="7">
        <v>3029.2460000000001</v>
      </c>
      <c r="E166" s="13">
        <v>7166.4250000000002</v>
      </c>
      <c r="F166" s="97">
        <v>897.88799999999958</v>
      </c>
      <c r="G166" s="123"/>
      <c r="H166" s="123"/>
      <c r="I166" s="7">
        <v>479.40600000000001</v>
      </c>
      <c r="J166" s="7">
        <v>529.82399999999996</v>
      </c>
      <c r="K166" s="7">
        <v>2516.942</v>
      </c>
      <c r="L166" s="7">
        <v>807.45799999999997</v>
      </c>
      <c r="M166" s="7">
        <v>1141.72</v>
      </c>
      <c r="N166" s="7">
        <v>832.50099999999998</v>
      </c>
      <c r="O166" s="7">
        <v>-51</v>
      </c>
      <c r="P166" s="13">
        <v>7154.7390000000005</v>
      </c>
      <c r="Q166" s="12">
        <v>-49.174999999999997</v>
      </c>
      <c r="R166" s="7">
        <v>60.860999999999997</v>
      </c>
      <c r="S166" s="7">
        <v>11.686</v>
      </c>
      <c r="T166" s="8">
        <v>9036866</v>
      </c>
      <c r="U166" s="111">
        <v>12840379</v>
      </c>
      <c r="V166" s="11">
        <v>-3.0553337637684308E-13</v>
      </c>
      <c r="W166" s="138">
        <v>37.54123221074007</v>
      </c>
      <c r="X166" s="99">
        <v>52</v>
      </c>
      <c r="Y166" s="100">
        <v>31</v>
      </c>
      <c r="Z166" s="104">
        <v>41.5</v>
      </c>
    </row>
    <row r="167" spans="1:26" hidden="1" x14ac:dyDescent="0.2">
      <c r="A167" s="84" t="s">
        <v>69</v>
      </c>
      <c r="B167" s="40">
        <v>36993</v>
      </c>
      <c r="C167" s="8">
        <v>4231.0410000000002</v>
      </c>
      <c r="D167" s="7">
        <v>2980.1669999999999</v>
      </c>
      <c r="E167" s="13">
        <v>7211.2080000000005</v>
      </c>
      <c r="F167" s="97">
        <v>1048.5640000000008</v>
      </c>
      <c r="G167" s="123"/>
      <c r="H167" s="123"/>
      <c r="I167" s="7">
        <v>568.37300000000005</v>
      </c>
      <c r="J167" s="7">
        <v>486.99599999999998</v>
      </c>
      <c r="K167" s="7">
        <v>2582.4119999999998</v>
      </c>
      <c r="L167" s="7">
        <v>778.66399999999999</v>
      </c>
      <c r="M167" s="7">
        <v>1062.5740000000001</v>
      </c>
      <c r="N167" s="7">
        <v>833.03399999999999</v>
      </c>
      <c r="O167" s="7">
        <v>-25</v>
      </c>
      <c r="P167" s="13">
        <v>7335.6170000000002</v>
      </c>
      <c r="Q167" s="12">
        <v>-22.797000000000001</v>
      </c>
      <c r="R167" s="7">
        <v>-101.61199999999999</v>
      </c>
      <c r="S167" s="7">
        <v>-124.40899999999999</v>
      </c>
      <c r="T167" s="8">
        <v>9014069</v>
      </c>
      <c r="U167" s="111">
        <v>12738767</v>
      </c>
      <c r="V167" s="11">
        <v>3.4106051316484809E-13</v>
      </c>
      <c r="W167" s="138">
        <v>38.095892344128856</v>
      </c>
      <c r="X167" s="99">
        <v>44</v>
      </c>
      <c r="Y167" s="100">
        <v>32</v>
      </c>
      <c r="Z167" s="104">
        <v>38</v>
      </c>
    </row>
    <row r="168" spans="1:26" hidden="1" x14ac:dyDescent="0.2">
      <c r="A168" s="84" t="s">
        <v>70</v>
      </c>
      <c r="B168" s="40">
        <v>36994</v>
      </c>
      <c r="C168" s="8">
        <v>4202.0569999999998</v>
      </c>
      <c r="D168" s="7">
        <v>2959.9180000000001</v>
      </c>
      <c r="E168" s="13">
        <v>7161.9750000000004</v>
      </c>
      <c r="F168" s="97">
        <v>966.7010000000007</v>
      </c>
      <c r="G168" s="123"/>
      <c r="H168" s="123"/>
      <c r="I168" s="7">
        <v>447.42200000000003</v>
      </c>
      <c r="J168" s="7">
        <v>521.58699999999999</v>
      </c>
      <c r="K168" s="7">
        <v>2543.5</v>
      </c>
      <c r="L168" s="7">
        <v>725.15499999999997</v>
      </c>
      <c r="M168" s="7">
        <v>1147.03</v>
      </c>
      <c r="N168" s="7">
        <v>822.73299999999995</v>
      </c>
      <c r="O168" s="7">
        <v>-37</v>
      </c>
      <c r="P168" s="13">
        <v>7137.1280000000006</v>
      </c>
      <c r="Q168" s="12">
        <v>108.32299999999999</v>
      </c>
      <c r="R168" s="7">
        <v>-83.475999999999999</v>
      </c>
      <c r="S168" s="7">
        <v>24.846999999999994</v>
      </c>
      <c r="T168" s="8">
        <v>9122392</v>
      </c>
      <c r="U168" s="111">
        <v>12655291</v>
      </c>
      <c r="V168" s="11">
        <v>-2.4158453015843406E-13</v>
      </c>
      <c r="W168" s="138">
        <v>42.437137272069762</v>
      </c>
      <c r="X168" s="99">
        <v>55</v>
      </c>
      <c r="Y168" s="100">
        <v>31</v>
      </c>
      <c r="Z168" s="104">
        <v>43</v>
      </c>
    </row>
    <row r="169" spans="1:26" hidden="1" x14ac:dyDescent="0.2">
      <c r="A169" s="84" t="s">
        <v>71</v>
      </c>
      <c r="B169" s="40">
        <v>36995</v>
      </c>
      <c r="C169" s="8">
        <v>4228.0590000000002</v>
      </c>
      <c r="D169" s="7">
        <v>3029.1289999999999</v>
      </c>
      <c r="E169" s="13">
        <v>7257.1880000000001</v>
      </c>
      <c r="F169" s="97">
        <v>820.08400000000006</v>
      </c>
      <c r="G169" s="123"/>
      <c r="H169" s="123"/>
      <c r="I169" s="7">
        <v>425.94299999999998</v>
      </c>
      <c r="J169" s="7">
        <v>518.798</v>
      </c>
      <c r="K169" s="7">
        <v>2513.8000000000002</v>
      </c>
      <c r="L169" s="7">
        <v>857.30499999999995</v>
      </c>
      <c r="M169" s="7">
        <v>1189.2529999999999</v>
      </c>
      <c r="N169" s="7">
        <v>820.66899999999998</v>
      </c>
      <c r="O169" s="7">
        <v>-33</v>
      </c>
      <c r="P169" s="13">
        <v>7112.8519999999999</v>
      </c>
      <c r="Q169" s="12">
        <v>217.26300000000001</v>
      </c>
      <c r="R169" s="7">
        <v>-72.927000000000007</v>
      </c>
      <c r="S169" s="7">
        <v>144.33600000000001</v>
      </c>
      <c r="T169" s="8">
        <v>9339655</v>
      </c>
      <c r="U169" s="111">
        <v>12582364</v>
      </c>
      <c r="V169" s="11">
        <v>2.2737367544323206E-13</v>
      </c>
      <c r="W169" s="138">
        <v>44.551404460226898</v>
      </c>
      <c r="X169" s="99">
        <v>52</v>
      </c>
      <c r="Y169" s="100">
        <v>39</v>
      </c>
      <c r="Z169" s="104">
        <v>45.5</v>
      </c>
    </row>
    <row r="170" spans="1:26" hidden="1" x14ac:dyDescent="0.2">
      <c r="A170" s="84" t="s">
        <v>72</v>
      </c>
      <c r="B170" s="40">
        <v>36996</v>
      </c>
      <c r="C170" s="8">
        <v>4175.9539999999997</v>
      </c>
      <c r="D170" s="7">
        <v>3019.33</v>
      </c>
      <c r="E170" s="13">
        <v>7195.2839999999997</v>
      </c>
      <c r="F170" s="97">
        <v>779.84499999999866</v>
      </c>
      <c r="G170" s="123"/>
      <c r="H170" s="123"/>
      <c r="I170" s="7">
        <v>343.44600000000003</v>
      </c>
      <c r="J170" s="7">
        <v>518.798</v>
      </c>
      <c r="K170" s="7">
        <v>2467.5010000000002</v>
      </c>
      <c r="L170" s="7">
        <v>883.04399999999998</v>
      </c>
      <c r="M170" s="7">
        <v>1163.133</v>
      </c>
      <c r="N170" s="7">
        <v>814.529</v>
      </c>
      <c r="O170" s="7">
        <v>-40</v>
      </c>
      <c r="P170" s="13">
        <v>6930.2959999999994</v>
      </c>
      <c r="Q170" s="12">
        <v>297.25900000000001</v>
      </c>
      <c r="R170" s="7">
        <v>-32.271000000000001</v>
      </c>
      <c r="S170" s="7">
        <v>264.988</v>
      </c>
      <c r="T170" s="8">
        <v>9636914</v>
      </c>
      <c r="U170" s="111">
        <v>12550093</v>
      </c>
      <c r="V170" s="11">
        <v>0</v>
      </c>
      <c r="W170" s="138">
        <v>45.002572152678027</v>
      </c>
      <c r="X170" s="99">
        <v>61</v>
      </c>
      <c r="Y170" s="100">
        <v>35</v>
      </c>
      <c r="Z170" s="104">
        <v>48</v>
      </c>
    </row>
    <row r="171" spans="1:26" hidden="1" x14ac:dyDescent="0.2">
      <c r="A171" s="84" t="s">
        <v>73</v>
      </c>
      <c r="B171" s="40">
        <v>36997</v>
      </c>
      <c r="C171" s="8">
        <v>4198.5309999999999</v>
      </c>
      <c r="D171" s="7">
        <v>3112.377</v>
      </c>
      <c r="E171" s="13">
        <v>7310.9079999999994</v>
      </c>
      <c r="F171" s="97">
        <v>985.03799999999978</v>
      </c>
      <c r="G171" s="123"/>
      <c r="H171" s="123"/>
      <c r="I171" s="7">
        <v>325.06</v>
      </c>
      <c r="J171" s="7">
        <v>511.21499999999997</v>
      </c>
      <c r="K171" s="7">
        <v>2559.027</v>
      </c>
      <c r="L171" s="7">
        <v>839.81600000000003</v>
      </c>
      <c r="M171" s="7">
        <v>1062.9090000000001</v>
      </c>
      <c r="N171" s="7">
        <v>811.77499999999998</v>
      </c>
      <c r="O171" s="7">
        <v>-37</v>
      </c>
      <c r="P171" s="13">
        <v>7057.84</v>
      </c>
      <c r="Q171" s="12">
        <v>367.447</v>
      </c>
      <c r="R171" s="7">
        <v>-114.379</v>
      </c>
      <c r="S171" s="7">
        <v>253.06799999999998</v>
      </c>
      <c r="T171" s="8">
        <v>10004361</v>
      </c>
      <c r="U171" s="111">
        <v>12435714</v>
      </c>
      <c r="V171" s="11">
        <v>2.2737367544323206E-13</v>
      </c>
      <c r="W171" s="138">
        <v>44.256080135569547</v>
      </c>
      <c r="X171" s="99">
        <v>67</v>
      </c>
      <c r="Y171" s="100">
        <v>39</v>
      </c>
      <c r="Z171" s="104">
        <v>53</v>
      </c>
    </row>
    <row r="172" spans="1:26" hidden="1" x14ac:dyDescent="0.2">
      <c r="A172" s="84" t="s">
        <v>74</v>
      </c>
      <c r="B172" s="40">
        <v>36998</v>
      </c>
      <c r="C172" s="8">
        <v>4237.5460000000003</v>
      </c>
      <c r="D172" s="7">
        <v>3093.788</v>
      </c>
      <c r="E172" s="13">
        <v>7331.3340000000007</v>
      </c>
      <c r="F172" s="97">
        <v>890.73600000000022</v>
      </c>
      <c r="G172" s="123"/>
      <c r="H172" s="123"/>
      <c r="I172" s="7">
        <v>274.66800000000001</v>
      </c>
      <c r="J172" s="7">
        <v>534.66399999999999</v>
      </c>
      <c r="K172" s="7">
        <v>2533.279</v>
      </c>
      <c r="L172" s="7">
        <v>888.48900000000003</v>
      </c>
      <c r="M172" s="7">
        <v>1081.8800000000001</v>
      </c>
      <c r="N172" s="7">
        <v>813.71900000000005</v>
      </c>
      <c r="O172" s="7">
        <v>-45</v>
      </c>
      <c r="P172" s="13">
        <v>6972.4350000000004</v>
      </c>
      <c r="Q172" s="12">
        <v>386.00799999999998</v>
      </c>
      <c r="R172" s="7">
        <v>-27.109000000000002</v>
      </c>
      <c r="S172" s="7">
        <v>358.899</v>
      </c>
      <c r="T172" s="8">
        <v>10390369</v>
      </c>
      <c r="U172" s="111">
        <v>12408605</v>
      </c>
      <c r="V172" s="11">
        <v>0</v>
      </c>
      <c r="W172" s="138">
        <v>38.932182213541573</v>
      </c>
      <c r="X172" s="99">
        <v>78</v>
      </c>
      <c r="Y172" s="100">
        <v>46</v>
      </c>
      <c r="Z172" s="104">
        <v>62</v>
      </c>
    </row>
    <row r="173" spans="1:26" hidden="1" x14ac:dyDescent="0.2">
      <c r="A173" s="84" t="s">
        <v>68</v>
      </c>
      <c r="B173" s="40">
        <v>36999</v>
      </c>
      <c r="C173" s="8">
        <v>4157.1139999999996</v>
      </c>
      <c r="D173" s="7">
        <v>3114.8850000000002</v>
      </c>
      <c r="E173" s="13">
        <v>7271.9989999999998</v>
      </c>
      <c r="F173" s="97">
        <v>767.80300000000011</v>
      </c>
      <c r="G173" s="123"/>
      <c r="H173" s="123"/>
      <c r="I173" s="7">
        <v>277.61799999999999</v>
      </c>
      <c r="J173" s="7">
        <v>497.923</v>
      </c>
      <c r="K173" s="7">
        <v>2578.049</v>
      </c>
      <c r="L173" s="7">
        <v>892.68</v>
      </c>
      <c r="M173" s="7">
        <v>1186.819</v>
      </c>
      <c r="N173" s="7">
        <v>763.94100000000003</v>
      </c>
      <c r="O173" s="7">
        <v>-43</v>
      </c>
      <c r="P173" s="13">
        <v>6921.8329999999996</v>
      </c>
      <c r="Q173" s="12">
        <v>335.11799999999999</v>
      </c>
      <c r="R173" s="7">
        <v>15.048</v>
      </c>
      <c r="S173" s="7">
        <v>350.166</v>
      </c>
      <c r="T173" s="8">
        <v>10725487</v>
      </c>
      <c r="U173" s="111">
        <v>12423653</v>
      </c>
      <c r="V173" s="11">
        <v>0</v>
      </c>
      <c r="W173" s="138">
        <v>52.118277639975823</v>
      </c>
      <c r="X173" s="99">
        <v>79</v>
      </c>
      <c r="Y173" s="100">
        <v>55</v>
      </c>
      <c r="Z173" s="104">
        <v>67</v>
      </c>
    </row>
    <row r="174" spans="1:26" hidden="1" x14ac:dyDescent="0.2">
      <c r="A174" s="84" t="s">
        <v>69</v>
      </c>
      <c r="B174" s="40">
        <v>37000</v>
      </c>
      <c r="C174" s="8">
        <v>4215.134</v>
      </c>
      <c r="D174" s="7">
        <v>3102.9389999999999</v>
      </c>
      <c r="E174" s="13">
        <v>7318.0730000000003</v>
      </c>
      <c r="F174" s="97">
        <v>791.35100000000079</v>
      </c>
      <c r="G174" s="123"/>
      <c r="H174" s="123"/>
      <c r="I174" s="7">
        <v>301.221</v>
      </c>
      <c r="J174" s="7">
        <v>481.21899999999999</v>
      </c>
      <c r="K174" s="7">
        <v>2534.991</v>
      </c>
      <c r="L174" s="7">
        <v>910.00099999999998</v>
      </c>
      <c r="M174" s="7">
        <v>1179.5719999999999</v>
      </c>
      <c r="N174" s="7">
        <v>777.17200000000003</v>
      </c>
      <c r="O174" s="7">
        <v>-64</v>
      </c>
      <c r="P174" s="13">
        <v>6911.527</v>
      </c>
      <c r="Q174" s="12">
        <v>289.05399999999997</v>
      </c>
      <c r="R174" s="7">
        <v>117.492</v>
      </c>
      <c r="S174" s="7">
        <v>406.54599999999999</v>
      </c>
      <c r="T174" s="8">
        <v>11014541</v>
      </c>
      <c r="U174" s="111">
        <v>12541145</v>
      </c>
      <c r="V174" s="11">
        <v>0</v>
      </c>
      <c r="W174" s="138">
        <v>61.644509017239379</v>
      </c>
      <c r="X174" s="99">
        <v>66</v>
      </c>
      <c r="Y174" s="100">
        <v>47</v>
      </c>
      <c r="Z174" s="104">
        <v>56.5</v>
      </c>
    </row>
    <row r="175" spans="1:26" hidden="1" x14ac:dyDescent="0.2">
      <c r="A175" s="84" t="s">
        <v>70</v>
      </c>
      <c r="B175" s="40">
        <v>37001</v>
      </c>
      <c r="C175" s="8">
        <v>4292.1260000000002</v>
      </c>
      <c r="D175" s="7">
        <v>3132.4470000000001</v>
      </c>
      <c r="E175" s="13">
        <v>7424.5730000000003</v>
      </c>
      <c r="F175" s="97">
        <v>987.42100000000073</v>
      </c>
      <c r="G175" s="123"/>
      <c r="H175" s="123"/>
      <c r="I175" s="7">
        <v>428.38200000000001</v>
      </c>
      <c r="J175" s="7">
        <v>513.95299999999997</v>
      </c>
      <c r="K175" s="7">
        <v>2572.547</v>
      </c>
      <c r="L175" s="7">
        <v>870.74900000000002</v>
      </c>
      <c r="M175" s="7">
        <v>1179.8150000000001</v>
      </c>
      <c r="N175" s="7">
        <v>775.101</v>
      </c>
      <c r="O175" s="7">
        <v>-60</v>
      </c>
      <c r="P175" s="13">
        <v>7267.9680000000008</v>
      </c>
      <c r="Q175" s="12">
        <v>116.075</v>
      </c>
      <c r="R175" s="7">
        <v>40.53</v>
      </c>
      <c r="S175" s="7">
        <v>156.60499999999999</v>
      </c>
      <c r="T175" s="8">
        <v>11130616</v>
      </c>
      <c r="U175" s="111">
        <v>12581675</v>
      </c>
      <c r="V175" s="11">
        <v>-4.5474735088646412E-13</v>
      </c>
      <c r="W175" s="138">
        <v>59.479021268414094</v>
      </c>
      <c r="X175" s="99">
        <v>59</v>
      </c>
      <c r="Y175" s="100">
        <v>37</v>
      </c>
      <c r="Z175" s="104">
        <v>48</v>
      </c>
    </row>
    <row r="176" spans="1:26" hidden="1" x14ac:dyDescent="0.2">
      <c r="A176" s="84" t="s">
        <v>71</v>
      </c>
      <c r="B176" s="40">
        <v>37002</v>
      </c>
      <c r="C176" s="8">
        <v>4147.2309999999998</v>
      </c>
      <c r="D176" s="7">
        <v>3156.098</v>
      </c>
      <c r="E176" s="13">
        <v>7303.3289999999997</v>
      </c>
      <c r="F176" s="97">
        <v>871.6629999999991</v>
      </c>
      <c r="G176" s="123"/>
      <c r="H176" s="123"/>
      <c r="I176" s="7">
        <v>440.38200000000001</v>
      </c>
      <c r="J176" s="7">
        <v>539.88800000000003</v>
      </c>
      <c r="K176" s="7">
        <v>2566.944</v>
      </c>
      <c r="L176" s="7">
        <v>884.30899999999997</v>
      </c>
      <c r="M176" s="7">
        <v>1181.5139999999999</v>
      </c>
      <c r="N176" s="7">
        <v>772.55499999999995</v>
      </c>
      <c r="O176" s="7">
        <v>-91</v>
      </c>
      <c r="P176" s="13">
        <v>7166.2549999999992</v>
      </c>
      <c r="Q176" s="12">
        <v>201.19</v>
      </c>
      <c r="R176" s="7">
        <v>-64.116</v>
      </c>
      <c r="S176" s="7">
        <v>137.07400000000001</v>
      </c>
      <c r="T176" s="8">
        <v>11331806</v>
      </c>
      <c r="U176" s="111">
        <v>12517559</v>
      </c>
      <c r="V176" s="11">
        <v>5.1159076974727213E-13</v>
      </c>
      <c r="W176" s="138">
        <v>48.830081922487395</v>
      </c>
      <c r="X176" s="99">
        <v>52</v>
      </c>
      <c r="Y176" s="100">
        <v>40</v>
      </c>
      <c r="Z176" s="104">
        <v>46</v>
      </c>
    </row>
    <row r="177" spans="1:26" hidden="1" x14ac:dyDescent="0.2">
      <c r="A177" s="84" t="s">
        <v>72</v>
      </c>
      <c r="B177" s="40">
        <v>37003</v>
      </c>
      <c r="C177" s="8">
        <v>4090.37</v>
      </c>
      <c r="D177" s="7">
        <v>3128.7750000000001</v>
      </c>
      <c r="E177" s="13">
        <v>7219.1450000000004</v>
      </c>
      <c r="F177" s="97">
        <v>1201.9889999999998</v>
      </c>
      <c r="G177" s="123"/>
      <c r="H177" s="123"/>
      <c r="I177" s="7">
        <v>396.28800000000001</v>
      </c>
      <c r="J177" s="7">
        <v>514.67100000000005</v>
      </c>
      <c r="K177" s="7">
        <v>2537.7649999999999</v>
      </c>
      <c r="L177" s="7">
        <v>876.91300000000001</v>
      </c>
      <c r="M177" s="7">
        <v>1183.4390000000001</v>
      </c>
      <c r="N177" s="7">
        <v>773.13199999999995</v>
      </c>
      <c r="O177" s="7">
        <v>-92</v>
      </c>
      <c r="P177" s="13">
        <v>7392.1970000000001</v>
      </c>
      <c r="Q177" s="12">
        <v>145.57599999999999</v>
      </c>
      <c r="R177" s="7">
        <v>-318.62799999999999</v>
      </c>
      <c r="S177" s="7">
        <v>-173.05199999999999</v>
      </c>
      <c r="T177" s="8">
        <v>11477382</v>
      </c>
      <c r="U177" s="111">
        <v>12198931</v>
      </c>
      <c r="V177" s="11">
        <v>3.1263880373444408E-13</v>
      </c>
      <c r="W177" s="138">
        <v>40.442245773971884</v>
      </c>
      <c r="X177" s="99">
        <v>56</v>
      </c>
      <c r="Y177" s="100">
        <v>39</v>
      </c>
      <c r="Z177" s="104">
        <v>47.5</v>
      </c>
    </row>
    <row r="178" spans="1:26" hidden="1" x14ac:dyDescent="0.2">
      <c r="A178" s="84" t="s">
        <v>73</v>
      </c>
      <c r="B178" s="40">
        <v>37004</v>
      </c>
      <c r="C178" s="8">
        <v>4082.8270000000002</v>
      </c>
      <c r="D178" s="7">
        <v>3123.0340000000001</v>
      </c>
      <c r="E178" s="13">
        <v>7205.8610000000008</v>
      </c>
      <c r="F178" s="97">
        <v>826.78499999999997</v>
      </c>
      <c r="G178" s="123"/>
      <c r="H178" s="123"/>
      <c r="I178" s="7">
        <v>380.38799999999998</v>
      </c>
      <c r="J178" s="7">
        <v>537.56600000000003</v>
      </c>
      <c r="K178" s="7">
        <v>2539.6280000000002</v>
      </c>
      <c r="L178" s="7">
        <v>868.84100000000001</v>
      </c>
      <c r="M178" s="7">
        <v>1180.4169999999999</v>
      </c>
      <c r="N178" s="7">
        <v>773.35400000000004</v>
      </c>
      <c r="O178" s="7">
        <v>-87</v>
      </c>
      <c r="P178" s="13">
        <v>7019.9790000000003</v>
      </c>
      <c r="Q178" s="12">
        <v>202.702</v>
      </c>
      <c r="R178" s="7">
        <v>-16.82</v>
      </c>
      <c r="S178" s="7">
        <v>185.88200000000001</v>
      </c>
      <c r="T178" s="8">
        <v>11680084</v>
      </c>
      <c r="U178" s="111">
        <v>12182111</v>
      </c>
      <c r="V178" s="11">
        <v>5.1159076974727213E-13</v>
      </c>
      <c r="W178" s="138">
        <v>33.87954637023887</v>
      </c>
      <c r="X178" s="99">
        <v>61</v>
      </c>
      <c r="Y178" s="100">
        <v>41</v>
      </c>
      <c r="Z178" s="104">
        <v>51</v>
      </c>
    </row>
    <row r="179" spans="1:26" hidden="1" x14ac:dyDescent="0.2">
      <c r="A179" s="84" t="s">
        <v>74</v>
      </c>
      <c r="B179" s="40">
        <v>37005</v>
      </c>
      <c r="C179" s="8">
        <v>3710.0949999999998</v>
      </c>
      <c r="D179" s="7">
        <v>3102.9270000000001</v>
      </c>
      <c r="E179" s="13">
        <v>6813.0219999999999</v>
      </c>
      <c r="F179" s="97">
        <v>746.57899999999995</v>
      </c>
      <c r="G179" s="123"/>
      <c r="H179" s="123"/>
      <c r="I179" s="7">
        <v>313.61900000000003</v>
      </c>
      <c r="J179" s="7">
        <v>381.72</v>
      </c>
      <c r="K179" s="7">
        <v>2573.8910000000001</v>
      </c>
      <c r="L179" s="7">
        <v>851.471</v>
      </c>
      <c r="M179" s="7">
        <v>1109.172</v>
      </c>
      <c r="N179" s="7">
        <v>712.024</v>
      </c>
      <c r="O179" s="7">
        <v>-53</v>
      </c>
      <c r="P179" s="13">
        <v>6635.4759999999997</v>
      </c>
      <c r="Q179" s="12">
        <v>149.79400000000001</v>
      </c>
      <c r="R179" s="7">
        <v>27.751999999999999</v>
      </c>
      <c r="S179" s="7">
        <v>177.54600000000002</v>
      </c>
      <c r="T179" s="8">
        <v>11829878</v>
      </c>
      <c r="U179" s="111">
        <v>12209863</v>
      </c>
      <c r="V179" s="11">
        <v>2.5579538487363607E-13</v>
      </c>
      <c r="W179" s="138">
        <v>44.731547329957429</v>
      </c>
      <c r="X179" s="99">
        <v>65</v>
      </c>
      <c r="Y179" s="100">
        <v>42</v>
      </c>
      <c r="Z179" s="104">
        <v>53.5</v>
      </c>
    </row>
    <row r="180" spans="1:26" hidden="1" x14ac:dyDescent="0.2">
      <c r="A180" s="84" t="s">
        <v>68</v>
      </c>
      <c r="B180" s="40">
        <v>37006</v>
      </c>
      <c r="C180" s="8">
        <v>3760.4870000000001</v>
      </c>
      <c r="D180" s="7">
        <v>3129.5050000000001</v>
      </c>
      <c r="E180" s="13">
        <v>6889.9920000000002</v>
      </c>
      <c r="F180" s="97">
        <v>607.30099999999879</v>
      </c>
      <c r="G180" s="123"/>
      <c r="H180" s="123"/>
      <c r="I180" s="7">
        <v>297.87599999999998</v>
      </c>
      <c r="J180" s="7">
        <v>445.76600000000002</v>
      </c>
      <c r="K180" s="7">
        <v>2605.6550000000002</v>
      </c>
      <c r="L180" s="7">
        <v>886.05</v>
      </c>
      <c r="M180" s="7">
        <v>1175.9169999999999</v>
      </c>
      <c r="N180" s="7">
        <v>716.56399999999996</v>
      </c>
      <c r="O180" s="7">
        <v>-55</v>
      </c>
      <c r="P180" s="13">
        <v>6680.1289999999999</v>
      </c>
      <c r="Q180" s="12">
        <v>197.70500000000001</v>
      </c>
      <c r="R180" s="7">
        <v>12.157999999999999</v>
      </c>
      <c r="S180" s="7">
        <v>209.863</v>
      </c>
      <c r="T180" s="8">
        <v>12027583</v>
      </c>
      <c r="U180" s="111">
        <v>12222021</v>
      </c>
      <c r="V180" s="11">
        <v>2.8421709430404007E-13</v>
      </c>
      <c r="W180" s="138">
        <v>51.353511214501992</v>
      </c>
      <c r="X180" s="99">
        <v>70</v>
      </c>
      <c r="Y180" s="100">
        <v>42</v>
      </c>
      <c r="Z180" s="104">
        <v>56</v>
      </c>
    </row>
    <row r="181" spans="1:26" hidden="1" x14ac:dyDescent="0.2">
      <c r="A181" s="84" t="s">
        <v>69</v>
      </c>
      <c r="B181" s="40">
        <v>37007</v>
      </c>
      <c r="C181" s="8">
        <v>4031.0990000000002</v>
      </c>
      <c r="D181" s="7">
        <v>3104.4380000000001</v>
      </c>
      <c r="E181" s="13">
        <v>7135.5370000000003</v>
      </c>
      <c r="F181" s="97">
        <v>771.20599999999956</v>
      </c>
      <c r="G181" s="123"/>
      <c r="H181" s="123"/>
      <c r="I181" s="7">
        <v>272.52800000000002</v>
      </c>
      <c r="J181" s="7">
        <v>490.88099999999997</v>
      </c>
      <c r="K181" s="7">
        <v>2653.8850000000002</v>
      </c>
      <c r="L181" s="7">
        <v>873.00300000000004</v>
      </c>
      <c r="M181" s="7">
        <v>1157.2059999999999</v>
      </c>
      <c r="N181" s="7">
        <v>652.65200000000004</v>
      </c>
      <c r="O181" s="7">
        <v>-71</v>
      </c>
      <c r="P181" s="13">
        <v>6800.3609999999999</v>
      </c>
      <c r="Q181" s="12">
        <v>296.85000000000002</v>
      </c>
      <c r="R181" s="7">
        <v>38.326000000000001</v>
      </c>
      <c r="S181" s="7">
        <v>335.17600000000004</v>
      </c>
      <c r="T181" s="8">
        <v>12324433</v>
      </c>
      <c r="U181" s="111">
        <v>12260347</v>
      </c>
      <c r="V181" s="11">
        <v>0</v>
      </c>
      <c r="W181" s="138">
        <v>56.775872354642061</v>
      </c>
      <c r="X181" s="99">
        <v>78</v>
      </c>
      <c r="Y181" s="100">
        <v>47</v>
      </c>
      <c r="Z181" s="104">
        <v>62.5</v>
      </c>
    </row>
    <row r="182" spans="1:26" hidden="1" x14ac:dyDescent="0.2">
      <c r="A182" s="84" t="s">
        <v>70</v>
      </c>
      <c r="B182" s="40">
        <v>37008</v>
      </c>
      <c r="C182" s="8">
        <v>4032.8530000000001</v>
      </c>
      <c r="D182" s="7">
        <v>3117.6309999999999</v>
      </c>
      <c r="E182" s="13">
        <v>7150.4840000000004</v>
      </c>
      <c r="F182" s="97">
        <v>608.27400000000011</v>
      </c>
      <c r="G182" s="123"/>
      <c r="H182" s="123"/>
      <c r="I182" s="7">
        <v>250.02600000000001</v>
      </c>
      <c r="J182" s="7">
        <v>526.92700000000002</v>
      </c>
      <c r="K182" s="7">
        <v>2692.3969999999999</v>
      </c>
      <c r="L182" s="7">
        <v>880.51700000000005</v>
      </c>
      <c r="M182" s="7">
        <v>1171.703</v>
      </c>
      <c r="N182" s="7">
        <v>667.30600000000004</v>
      </c>
      <c r="O182" s="7">
        <v>-75</v>
      </c>
      <c r="P182" s="13">
        <v>6722.15</v>
      </c>
      <c r="Q182" s="12">
        <v>340.995</v>
      </c>
      <c r="R182" s="7">
        <v>87.338999999999999</v>
      </c>
      <c r="S182" s="7">
        <v>428.334</v>
      </c>
      <c r="T182" s="8">
        <v>12665428</v>
      </c>
      <c r="U182" s="111">
        <v>12347686</v>
      </c>
      <c r="V182" s="11">
        <v>0</v>
      </c>
      <c r="W182" s="138">
        <v>59.857750436441783</v>
      </c>
      <c r="X182" s="99">
        <v>80</v>
      </c>
      <c r="Y182" s="100">
        <v>51</v>
      </c>
      <c r="Z182" s="104">
        <v>65.5</v>
      </c>
    </row>
    <row r="183" spans="1:26" hidden="1" x14ac:dyDescent="0.2">
      <c r="A183" s="84" t="s">
        <v>71</v>
      </c>
      <c r="B183" s="40">
        <v>37009</v>
      </c>
      <c r="C183" s="8">
        <v>4073.9479999999999</v>
      </c>
      <c r="D183" s="7">
        <v>3043.1320000000001</v>
      </c>
      <c r="E183" s="13">
        <v>7117.08</v>
      </c>
      <c r="F183" s="97">
        <v>671.58</v>
      </c>
      <c r="G183" s="123"/>
      <c r="H183" s="123"/>
      <c r="I183" s="7">
        <v>245.55699999999999</v>
      </c>
      <c r="J183" s="7">
        <v>509.47800000000001</v>
      </c>
      <c r="K183" s="7">
        <v>2602.2060000000001</v>
      </c>
      <c r="L183" s="7">
        <v>933.74099999999999</v>
      </c>
      <c r="M183" s="7">
        <v>1181.3230000000001</v>
      </c>
      <c r="N183" s="7">
        <v>669.86900000000003</v>
      </c>
      <c r="O183" s="7">
        <v>-117</v>
      </c>
      <c r="P183" s="13">
        <v>6696.7539999999999</v>
      </c>
      <c r="Q183" s="12">
        <v>363.71300000000002</v>
      </c>
      <c r="R183" s="7">
        <v>56.613</v>
      </c>
      <c r="S183" s="7">
        <v>420.32600000000002</v>
      </c>
      <c r="T183" s="8">
        <v>13029141</v>
      </c>
      <c r="U183" s="111">
        <v>12404299</v>
      </c>
      <c r="V183" s="11">
        <v>0</v>
      </c>
      <c r="W183" s="138">
        <v>61.116052943543778</v>
      </c>
      <c r="X183" s="99">
        <v>80</v>
      </c>
      <c r="Y183" s="100">
        <v>61</v>
      </c>
      <c r="Z183" s="104">
        <v>70.5</v>
      </c>
    </row>
    <row r="184" spans="1:26" hidden="1" x14ac:dyDescent="0.2">
      <c r="A184" s="84" t="s">
        <v>72</v>
      </c>
      <c r="B184" s="40">
        <v>37010</v>
      </c>
      <c r="C184" s="8">
        <v>4187.4110000000001</v>
      </c>
      <c r="D184" s="7">
        <v>3204.7660000000001</v>
      </c>
      <c r="E184" s="13">
        <v>7392.1769999999997</v>
      </c>
      <c r="F184" s="97">
        <v>796.94699999999943</v>
      </c>
      <c r="G184" s="123"/>
      <c r="H184" s="123"/>
      <c r="I184" s="7">
        <v>260.97199999999998</v>
      </c>
      <c r="J184" s="7">
        <v>526.05899999999997</v>
      </c>
      <c r="K184" s="7">
        <v>2726.4780000000001</v>
      </c>
      <c r="L184" s="7">
        <v>893.69200000000001</v>
      </c>
      <c r="M184" s="7">
        <v>1181.3430000000001</v>
      </c>
      <c r="N184" s="7">
        <v>805.49699999999996</v>
      </c>
      <c r="O184" s="7">
        <v>-109</v>
      </c>
      <c r="P184" s="13">
        <v>7081.9879999999994</v>
      </c>
      <c r="Q184" s="12">
        <v>250.77600000000001</v>
      </c>
      <c r="R184" s="7">
        <v>59.412999999999997</v>
      </c>
      <c r="S184" s="7">
        <v>310.18900000000002</v>
      </c>
      <c r="T184" s="8">
        <v>13279917</v>
      </c>
      <c r="U184" s="111">
        <v>12463712</v>
      </c>
      <c r="V184" s="11">
        <v>0</v>
      </c>
      <c r="W184" s="138">
        <v>62.548542625058111</v>
      </c>
      <c r="X184" s="99">
        <v>64</v>
      </c>
      <c r="Y184" s="100">
        <v>50</v>
      </c>
      <c r="Z184" s="104">
        <v>57</v>
      </c>
    </row>
    <row r="185" spans="1:26" ht="10.8" hidden="1" thickBot="1" x14ac:dyDescent="0.25">
      <c r="A185" s="94" t="s">
        <v>73</v>
      </c>
      <c r="B185" s="41">
        <v>37011</v>
      </c>
      <c r="C185" s="42">
        <v>4173.5609999999997</v>
      </c>
      <c r="D185" s="43">
        <v>3199.4029999999998</v>
      </c>
      <c r="E185" s="46">
        <v>7372.9639999999999</v>
      </c>
      <c r="F185" s="98">
        <v>823.63400000000001</v>
      </c>
      <c r="G185" s="124"/>
      <c r="H185" s="124"/>
      <c r="I185" s="43">
        <v>272.65899999999999</v>
      </c>
      <c r="J185" s="43">
        <v>523.26499999999999</v>
      </c>
      <c r="K185" s="43">
        <v>2731.8069999999998</v>
      </c>
      <c r="L185" s="43">
        <v>884.28800000000001</v>
      </c>
      <c r="M185" s="43">
        <v>1174.7929999999999</v>
      </c>
      <c r="N185" s="43">
        <v>811.03099999999995</v>
      </c>
      <c r="O185" s="43">
        <v>-107</v>
      </c>
      <c r="P185" s="46">
        <v>7114.4769999999999</v>
      </c>
      <c r="Q185" s="45">
        <v>252.62100000000001</v>
      </c>
      <c r="R185" s="43">
        <v>5.8659999999999997</v>
      </c>
      <c r="S185" s="43">
        <v>258.48700000000002</v>
      </c>
      <c r="T185" s="42">
        <v>13532538</v>
      </c>
      <c r="U185" s="118">
        <v>12469578</v>
      </c>
      <c r="V185" s="47">
        <v>0</v>
      </c>
      <c r="W185" s="139">
        <v>61.686401964447185</v>
      </c>
      <c r="X185" s="101">
        <v>78</v>
      </c>
      <c r="Y185" s="102">
        <v>45</v>
      </c>
      <c r="Z185" s="105">
        <v>61.5</v>
      </c>
    </row>
    <row r="186" spans="1:26" hidden="1" x14ac:dyDescent="0.2">
      <c r="A186" s="84" t="s">
        <v>74</v>
      </c>
      <c r="B186" s="40">
        <v>37012</v>
      </c>
      <c r="C186" s="8">
        <v>4071.9119999999998</v>
      </c>
      <c r="D186" s="7">
        <v>2601.5309999999999</v>
      </c>
      <c r="E186" s="13">
        <v>6673.4429999999993</v>
      </c>
      <c r="F186" s="97">
        <v>464.86200000000002</v>
      </c>
      <c r="G186" s="123"/>
      <c r="H186" s="123"/>
      <c r="I186" s="7">
        <v>304.91000000000003</v>
      </c>
      <c r="J186" s="7">
        <v>447.55</v>
      </c>
      <c r="K186" s="7">
        <v>2473.1179999999999</v>
      </c>
      <c r="L186" s="7">
        <v>681.65700000000004</v>
      </c>
      <c r="M186" s="7">
        <v>1096.2190000000001</v>
      </c>
      <c r="N186" s="7">
        <v>797.721</v>
      </c>
      <c r="O186" s="7">
        <v>-81</v>
      </c>
      <c r="P186" s="13">
        <v>6185.0369999999994</v>
      </c>
      <c r="Q186" s="12">
        <v>462.66500000000002</v>
      </c>
      <c r="R186" s="7">
        <v>25.741</v>
      </c>
      <c r="S186" s="7">
        <v>488.40600000000001</v>
      </c>
      <c r="T186" s="8">
        <v>13995203</v>
      </c>
      <c r="U186" s="111">
        <v>12495319</v>
      </c>
      <c r="V186" s="11">
        <v>0</v>
      </c>
      <c r="W186" s="138">
        <v>65.327445370090331</v>
      </c>
      <c r="X186" s="99">
        <v>69</v>
      </c>
      <c r="Y186" s="100">
        <v>45</v>
      </c>
      <c r="Z186" s="104">
        <v>57</v>
      </c>
    </row>
    <row r="187" spans="1:26" hidden="1" x14ac:dyDescent="0.2">
      <c r="A187" s="84" t="s">
        <v>68</v>
      </c>
      <c r="B187" s="40">
        <v>37013</v>
      </c>
      <c r="C187" s="8">
        <v>3995.482</v>
      </c>
      <c r="D187" s="7">
        <v>2636.4839999999999</v>
      </c>
      <c r="E187" s="13">
        <v>6631.9660000000003</v>
      </c>
      <c r="F187" s="97">
        <v>782.36100000000079</v>
      </c>
      <c r="G187" s="123"/>
      <c r="H187" s="123"/>
      <c r="I187" s="7">
        <v>418.08199999999999</v>
      </c>
      <c r="J187" s="7">
        <v>492.24400000000003</v>
      </c>
      <c r="K187" s="7">
        <v>2442.0250000000001</v>
      </c>
      <c r="L187" s="7">
        <v>696.14800000000002</v>
      </c>
      <c r="M187" s="7">
        <v>1126.586</v>
      </c>
      <c r="N187" s="7">
        <v>700.00199999999995</v>
      </c>
      <c r="O187" s="7">
        <v>-96</v>
      </c>
      <c r="P187" s="13">
        <v>6561.4480000000003</v>
      </c>
      <c r="Q187" s="12">
        <v>207.91800000000001</v>
      </c>
      <c r="R187" s="7">
        <v>-137.4</v>
      </c>
      <c r="S187" s="7">
        <v>70.518000000000001</v>
      </c>
      <c r="T187" s="8">
        <v>14203121</v>
      </c>
      <c r="U187" s="111">
        <v>12357919</v>
      </c>
      <c r="V187" s="11">
        <v>0</v>
      </c>
      <c r="W187" s="138">
        <v>57.108716606595152</v>
      </c>
      <c r="X187" s="99">
        <v>56</v>
      </c>
      <c r="Y187" s="100">
        <v>33</v>
      </c>
      <c r="Z187" s="104">
        <v>44.5</v>
      </c>
    </row>
    <row r="188" spans="1:26" hidden="1" x14ac:dyDescent="0.2">
      <c r="A188" s="84" t="s">
        <v>69</v>
      </c>
      <c r="B188" s="40">
        <v>37014</v>
      </c>
      <c r="C188" s="8">
        <v>3909.4650000000001</v>
      </c>
      <c r="D188" s="7">
        <v>2965.6970000000001</v>
      </c>
      <c r="E188" s="13">
        <v>6875.1620000000003</v>
      </c>
      <c r="F188" s="97">
        <v>1103.9390000000003</v>
      </c>
      <c r="G188" s="123"/>
      <c r="H188" s="123"/>
      <c r="I188" s="7">
        <v>448.71600000000001</v>
      </c>
      <c r="J188" s="7">
        <v>499.49900000000002</v>
      </c>
      <c r="K188" s="7">
        <v>2551.87</v>
      </c>
      <c r="L188" s="7">
        <v>842.86599999999999</v>
      </c>
      <c r="M188" s="7">
        <v>1077.867</v>
      </c>
      <c r="N188" s="7">
        <v>684.64599999999996</v>
      </c>
      <c r="O188" s="7">
        <v>-77</v>
      </c>
      <c r="P188" s="13">
        <v>7132.4030000000002</v>
      </c>
      <c r="Q188" s="12">
        <v>77.616</v>
      </c>
      <c r="R188" s="7">
        <v>-334.85700000000003</v>
      </c>
      <c r="S188" s="7">
        <v>-257.24100000000004</v>
      </c>
      <c r="T188" s="8">
        <v>14280737</v>
      </c>
      <c r="U188" s="111">
        <v>12023062</v>
      </c>
      <c r="V188" s="11">
        <v>0</v>
      </c>
      <c r="W188" s="138">
        <v>34.860040695042692</v>
      </c>
      <c r="X188" s="99">
        <v>57</v>
      </c>
      <c r="Y188" s="100">
        <v>42</v>
      </c>
      <c r="Z188" s="104">
        <v>49.5</v>
      </c>
    </row>
    <row r="189" spans="1:26" hidden="1" x14ac:dyDescent="0.2">
      <c r="A189" s="84" t="s">
        <v>70</v>
      </c>
      <c r="B189" s="40">
        <v>37015</v>
      </c>
      <c r="C189" s="8">
        <v>4042.3220000000001</v>
      </c>
      <c r="D189" s="7">
        <v>3175.5329999999999</v>
      </c>
      <c r="E189" s="13">
        <v>7217.8549999999996</v>
      </c>
      <c r="F189" s="97">
        <v>1004.9269999999992</v>
      </c>
      <c r="G189" s="123"/>
      <c r="H189" s="123"/>
      <c r="I189" s="7">
        <v>351.81</v>
      </c>
      <c r="J189" s="7">
        <v>525.90499999999997</v>
      </c>
      <c r="K189" s="7">
        <v>2752.7310000000002</v>
      </c>
      <c r="L189" s="7">
        <v>849.31799999999998</v>
      </c>
      <c r="M189" s="7">
        <v>1094.864</v>
      </c>
      <c r="N189" s="7">
        <v>749.65499999999997</v>
      </c>
      <c r="O189" s="7">
        <v>-75</v>
      </c>
      <c r="P189" s="13">
        <v>7254.21</v>
      </c>
      <c r="Q189" s="12">
        <v>263.947</v>
      </c>
      <c r="R189" s="7">
        <v>-300.30200000000002</v>
      </c>
      <c r="S189" s="7">
        <v>-36.354999999999997</v>
      </c>
      <c r="T189" s="8">
        <v>14544684</v>
      </c>
      <c r="U189" s="111">
        <v>11722760</v>
      </c>
      <c r="V189" s="11">
        <v>4.5474735088646412E-13</v>
      </c>
      <c r="W189" s="138">
        <v>35.363076083967009</v>
      </c>
      <c r="X189" s="99">
        <v>62</v>
      </c>
      <c r="Y189" s="100">
        <v>36</v>
      </c>
      <c r="Z189" s="104">
        <v>49</v>
      </c>
    </row>
    <row r="190" spans="1:26" hidden="1" x14ac:dyDescent="0.2">
      <c r="A190" s="84" t="s">
        <v>71</v>
      </c>
      <c r="B190" s="40">
        <v>37016</v>
      </c>
      <c r="C190" s="8">
        <v>3960.5529999999999</v>
      </c>
      <c r="D190" s="7">
        <v>2937.8429999999998</v>
      </c>
      <c r="E190" s="13">
        <v>6898.3959999999997</v>
      </c>
      <c r="F190" s="97">
        <v>929.88699999999915</v>
      </c>
      <c r="G190" s="123"/>
      <c r="H190" s="123"/>
      <c r="I190" s="7">
        <v>304.27600000000001</v>
      </c>
      <c r="J190" s="7">
        <v>535.05200000000002</v>
      </c>
      <c r="K190" s="7">
        <v>2433.3719999999998</v>
      </c>
      <c r="L190" s="7">
        <v>853.06</v>
      </c>
      <c r="M190" s="7">
        <v>1151.586</v>
      </c>
      <c r="N190" s="7">
        <v>724.822</v>
      </c>
      <c r="O190" s="7">
        <v>-91</v>
      </c>
      <c r="P190" s="13">
        <v>6841.0549999999994</v>
      </c>
      <c r="Q190" s="12">
        <v>288.37900000000002</v>
      </c>
      <c r="R190" s="7">
        <v>-231.03800000000001</v>
      </c>
      <c r="S190" s="7">
        <v>57.341000000000008</v>
      </c>
      <c r="T190" s="8">
        <v>14833063</v>
      </c>
      <c r="U190" s="111">
        <v>11491722</v>
      </c>
      <c r="V190" s="11">
        <v>3.4106051316484809E-13</v>
      </c>
      <c r="W190" s="138">
        <v>37.992342013191021</v>
      </c>
      <c r="X190" s="99">
        <v>67</v>
      </c>
      <c r="Y190" s="100">
        <v>39</v>
      </c>
      <c r="Z190" s="104">
        <v>53</v>
      </c>
    </row>
    <row r="191" spans="1:26" hidden="1" x14ac:dyDescent="0.2">
      <c r="A191" s="84" t="s">
        <v>72</v>
      </c>
      <c r="B191" s="40">
        <v>37017</v>
      </c>
      <c r="C191" s="8">
        <v>4013.489</v>
      </c>
      <c r="D191" s="7">
        <v>3033.6019999999999</v>
      </c>
      <c r="E191" s="13">
        <v>7047.0910000000003</v>
      </c>
      <c r="F191" s="97">
        <v>756.17900000000088</v>
      </c>
      <c r="G191" s="123"/>
      <c r="H191" s="123"/>
      <c r="I191" s="7">
        <v>316.892</v>
      </c>
      <c r="J191" s="7">
        <v>523.57399999999996</v>
      </c>
      <c r="K191" s="7">
        <v>2540.0210000000002</v>
      </c>
      <c r="L191" s="7">
        <v>874.44100000000003</v>
      </c>
      <c r="M191" s="7">
        <v>1167.1869999999999</v>
      </c>
      <c r="N191" s="7">
        <v>753.49400000000003</v>
      </c>
      <c r="O191" s="7">
        <v>-94</v>
      </c>
      <c r="P191" s="13">
        <v>6837.7880000000005</v>
      </c>
      <c r="Q191" s="12">
        <v>203.095</v>
      </c>
      <c r="R191" s="7">
        <v>6.2080000000000002</v>
      </c>
      <c r="S191" s="7">
        <v>209.303</v>
      </c>
      <c r="T191" s="8">
        <v>15036158</v>
      </c>
      <c r="U191" s="111">
        <v>11497930</v>
      </c>
      <c r="V191" s="11">
        <v>0</v>
      </c>
      <c r="W191" s="138">
        <v>47.07122934413885</v>
      </c>
      <c r="X191" s="99">
        <v>64</v>
      </c>
      <c r="Y191" s="100">
        <v>40</v>
      </c>
      <c r="Z191" s="104">
        <v>52</v>
      </c>
    </row>
    <row r="192" spans="1:26" hidden="1" x14ac:dyDescent="0.2">
      <c r="A192" s="84" t="s">
        <v>73</v>
      </c>
      <c r="B192" s="40">
        <v>37018</v>
      </c>
      <c r="C192" s="8">
        <v>4021.2159999999999</v>
      </c>
      <c r="D192" s="7">
        <v>3041.4180000000001</v>
      </c>
      <c r="E192" s="13">
        <v>7062.634</v>
      </c>
      <c r="F192" s="97">
        <v>787.43500000000051</v>
      </c>
      <c r="G192" s="123"/>
      <c r="H192" s="123"/>
      <c r="I192" s="7">
        <v>313.77699999999999</v>
      </c>
      <c r="J192" s="7">
        <v>522.428</v>
      </c>
      <c r="K192" s="7">
        <v>2561.0410000000002</v>
      </c>
      <c r="L192" s="7">
        <v>859.31500000000005</v>
      </c>
      <c r="M192" s="7">
        <v>1089.1410000000001</v>
      </c>
      <c r="N192" s="7">
        <v>806.33100000000002</v>
      </c>
      <c r="O192" s="7">
        <v>-96</v>
      </c>
      <c r="P192" s="13">
        <v>6843.4679999999998</v>
      </c>
      <c r="Q192" s="12">
        <v>223.36600000000001</v>
      </c>
      <c r="R192" s="7">
        <v>-4.2</v>
      </c>
      <c r="S192" s="7">
        <v>219.16600000000003</v>
      </c>
      <c r="T192" s="8">
        <v>15259524</v>
      </c>
      <c r="U192" s="111">
        <v>11493730</v>
      </c>
      <c r="V192" s="11">
        <v>0</v>
      </c>
      <c r="W192" s="138">
        <v>50.313540726777568</v>
      </c>
      <c r="X192" s="99">
        <v>69</v>
      </c>
      <c r="Y192" s="100">
        <v>40</v>
      </c>
      <c r="Z192" s="104">
        <v>54.5</v>
      </c>
    </row>
    <row r="193" spans="1:26" hidden="1" x14ac:dyDescent="0.2">
      <c r="A193" s="84" t="s">
        <v>74</v>
      </c>
      <c r="B193" s="40">
        <v>37019</v>
      </c>
      <c r="C193" s="8">
        <v>4068.3649999999998</v>
      </c>
      <c r="D193" s="7">
        <v>2921.105</v>
      </c>
      <c r="E193" s="13">
        <v>6989.47</v>
      </c>
      <c r="F193" s="97">
        <v>638.37400000000025</v>
      </c>
      <c r="G193" s="123"/>
      <c r="H193" s="123"/>
      <c r="I193" s="7">
        <v>293.76799999999997</v>
      </c>
      <c r="J193" s="7">
        <v>507.73500000000001</v>
      </c>
      <c r="K193" s="7">
        <v>2674.7939999999999</v>
      </c>
      <c r="L193" s="7">
        <v>723.67200000000003</v>
      </c>
      <c r="M193" s="7">
        <v>1079.2360000000001</v>
      </c>
      <c r="N193" s="7">
        <v>820.34400000000005</v>
      </c>
      <c r="O193" s="7">
        <v>-108</v>
      </c>
      <c r="P193" s="13">
        <v>6629.9229999999989</v>
      </c>
      <c r="Q193" s="12">
        <v>302.18</v>
      </c>
      <c r="R193" s="7">
        <v>57.366999999999997</v>
      </c>
      <c r="S193" s="7">
        <v>359.54700000000003</v>
      </c>
      <c r="T193" s="8">
        <v>15561704</v>
      </c>
      <c r="U193" s="111">
        <v>11551097</v>
      </c>
      <c r="V193" s="11">
        <v>4.5474735088646412E-13</v>
      </c>
      <c r="W193" s="138">
        <v>54.028108036224737</v>
      </c>
      <c r="X193" s="99">
        <v>79</v>
      </c>
      <c r="Y193" s="100">
        <v>44</v>
      </c>
      <c r="Z193" s="104">
        <v>61.5</v>
      </c>
    </row>
    <row r="194" spans="1:26" hidden="1" x14ac:dyDescent="0.2">
      <c r="A194" s="84" t="s">
        <v>68</v>
      </c>
      <c r="B194" s="40">
        <v>37020</v>
      </c>
      <c r="C194" s="8">
        <v>4106.5730000000003</v>
      </c>
      <c r="D194" s="7">
        <v>2969.1460000000002</v>
      </c>
      <c r="E194" s="13">
        <v>7075.719000000001</v>
      </c>
      <c r="F194" s="97">
        <v>391.75900000000058</v>
      </c>
      <c r="G194" s="123"/>
      <c r="H194" s="123"/>
      <c r="I194" s="7">
        <v>282.74700000000001</v>
      </c>
      <c r="J194" s="7">
        <v>539.07399999999996</v>
      </c>
      <c r="K194" s="7">
        <v>2702.6480000000001</v>
      </c>
      <c r="L194" s="7">
        <v>632.24800000000005</v>
      </c>
      <c r="M194" s="7">
        <v>1126.5530000000001</v>
      </c>
      <c r="N194" s="7">
        <v>820.428</v>
      </c>
      <c r="O194" s="7">
        <v>100</v>
      </c>
      <c r="P194" s="13">
        <v>6595.4570000000012</v>
      </c>
      <c r="Q194" s="12">
        <v>349.11200000000002</v>
      </c>
      <c r="R194" s="7">
        <v>131.15</v>
      </c>
      <c r="S194" s="7">
        <v>480.26200000000006</v>
      </c>
      <c r="T194" s="8">
        <v>15910816</v>
      </c>
      <c r="U194" s="111">
        <v>11682247</v>
      </c>
      <c r="V194" s="11">
        <v>0</v>
      </c>
      <c r="W194" s="138">
        <v>61.414634685037726</v>
      </c>
      <c r="X194" s="99">
        <v>83</v>
      </c>
      <c r="Y194" s="100">
        <v>54</v>
      </c>
      <c r="Z194" s="104">
        <v>68.5</v>
      </c>
    </row>
    <row r="195" spans="1:26" hidden="1" x14ac:dyDescent="0.2">
      <c r="A195" s="84" t="s">
        <v>69</v>
      </c>
      <c r="B195" s="40">
        <v>37021</v>
      </c>
      <c r="C195" s="8">
        <v>4063.9349999999999</v>
      </c>
      <c r="D195" s="7">
        <v>2990.2939999999999</v>
      </c>
      <c r="E195" s="13">
        <v>7054.2289999999994</v>
      </c>
      <c r="F195" s="97">
        <v>518.90799999999945</v>
      </c>
      <c r="G195" s="123"/>
      <c r="H195" s="123"/>
      <c r="I195" s="7">
        <v>253.91800000000001</v>
      </c>
      <c r="J195" s="7">
        <v>483.20100000000002</v>
      </c>
      <c r="K195" s="7">
        <v>2768.8870000000002</v>
      </c>
      <c r="L195" s="7">
        <v>623.60199999999998</v>
      </c>
      <c r="M195" s="7">
        <v>1111.7929999999999</v>
      </c>
      <c r="N195" s="7">
        <v>805.87099999999998</v>
      </c>
      <c r="O195" s="7">
        <v>100</v>
      </c>
      <c r="P195" s="13">
        <v>6666.18</v>
      </c>
      <c r="Q195" s="12">
        <v>329.07400000000001</v>
      </c>
      <c r="R195" s="7">
        <v>58.975000000000001</v>
      </c>
      <c r="S195" s="7">
        <v>388.04900000000004</v>
      </c>
      <c r="T195" s="8">
        <v>16239890</v>
      </c>
      <c r="U195" s="111">
        <v>11741222</v>
      </c>
      <c r="V195" s="11">
        <v>0</v>
      </c>
      <c r="W195" s="138">
        <v>63.592204820865334</v>
      </c>
      <c r="X195" s="99">
        <v>76</v>
      </c>
      <c r="Y195" s="100">
        <v>50</v>
      </c>
      <c r="Z195" s="104">
        <v>63</v>
      </c>
    </row>
    <row r="196" spans="1:26" hidden="1" x14ac:dyDescent="0.2">
      <c r="A196" s="84" t="s">
        <v>70</v>
      </c>
      <c r="B196" s="40">
        <v>37022</v>
      </c>
      <c r="C196" s="8">
        <v>4127.79</v>
      </c>
      <c r="D196" s="7">
        <v>3089.3359999999998</v>
      </c>
      <c r="E196" s="13">
        <v>7217.1260000000002</v>
      </c>
      <c r="F196" s="97">
        <v>540.94200000000001</v>
      </c>
      <c r="G196" s="123"/>
      <c r="H196" s="123"/>
      <c r="I196" s="7">
        <v>271.39100000000002</v>
      </c>
      <c r="J196" s="7">
        <v>483.09100000000001</v>
      </c>
      <c r="K196" s="7">
        <v>2807.0160000000001</v>
      </c>
      <c r="L196" s="7">
        <v>708.57399999999996</v>
      </c>
      <c r="M196" s="7">
        <v>1137.366</v>
      </c>
      <c r="N196" s="7">
        <v>810.47400000000005</v>
      </c>
      <c r="O196" s="7">
        <v>100</v>
      </c>
      <c r="P196" s="13">
        <v>6858.8540000000003</v>
      </c>
      <c r="Q196" s="12">
        <v>311.286</v>
      </c>
      <c r="R196" s="7">
        <v>46.985999999999997</v>
      </c>
      <c r="S196" s="7">
        <v>358.27199999999999</v>
      </c>
      <c r="T196" s="8">
        <v>16551176</v>
      </c>
      <c r="U196" s="111">
        <v>11788208</v>
      </c>
      <c r="V196" s="11">
        <v>0</v>
      </c>
      <c r="W196" s="138">
        <v>61.464352895581094</v>
      </c>
      <c r="X196" s="99">
        <v>84</v>
      </c>
      <c r="Y196" s="100">
        <v>44</v>
      </c>
      <c r="Z196" s="104">
        <v>64</v>
      </c>
    </row>
    <row r="197" spans="1:26" hidden="1" x14ac:dyDescent="0.2">
      <c r="A197" s="84" t="s">
        <v>71</v>
      </c>
      <c r="B197" s="40">
        <v>37023</v>
      </c>
      <c r="C197" s="8">
        <v>4082.991</v>
      </c>
      <c r="D197" s="7">
        <v>3114.3539999999998</v>
      </c>
      <c r="E197" s="13">
        <v>7197.3449999999993</v>
      </c>
      <c r="F197" s="97">
        <v>488.64399999999938</v>
      </c>
      <c r="G197" s="123"/>
      <c r="H197" s="123"/>
      <c r="I197" s="7">
        <v>251.80600000000001</v>
      </c>
      <c r="J197" s="7">
        <v>498.26499999999999</v>
      </c>
      <c r="K197" s="7">
        <v>2838.8760000000002</v>
      </c>
      <c r="L197" s="7">
        <v>693.89400000000001</v>
      </c>
      <c r="M197" s="7">
        <v>1179.578</v>
      </c>
      <c r="N197" s="7">
        <v>803.11199999999997</v>
      </c>
      <c r="O197" s="7">
        <v>96</v>
      </c>
      <c r="P197" s="13">
        <v>6850.1749999999993</v>
      </c>
      <c r="Q197" s="12">
        <v>299.858</v>
      </c>
      <c r="R197" s="7">
        <v>47.311999999999998</v>
      </c>
      <c r="S197" s="7">
        <v>347.17</v>
      </c>
      <c r="T197" s="8">
        <v>16851034</v>
      </c>
      <c r="U197" s="111">
        <v>11835520</v>
      </c>
      <c r="V197" s="11">
        <v>0</v>
      </c>
      <c r="W197" s="138">
        <v>60.128203217614555</v>
      </c>
      <c r="X197" s="99">
        <v>90</v>
      </c>
      <c r="Y197" s="100">
        <v>56</v>
      </c>
      <c r="Z197" s="104">
        <v>73</v>
      </c>
    </row>
    <row r="198" spans="1:26" hidden="1" x14ac:dyDescent="0.2">
      <c r="A198" s="84" t="s">
        <v>72</v>
      </c>
      <c r="B198" s="40">
        <v>37024</v>
      </c>
      <c r="C198" s="8">
        <v>4105.549</v>
      </c>
      <c r="D198" s="7">
        <v>3133.3690000000001</v>
      </c>
      <c r="E198" s="13">
        <v>7238.9179999999997</v>
      </c>
      <c r="F198" s="97">
        <v>547.39899999999989</v>
      </c>
      <c r="G198" s="123"/>
      <c r="H198" s="123"/>
      <c r="I198" s="7">
        <v>238.92599999999999</v>
      </c>
      <c r="J198" s="7">
        <v>483.60899999999998</v>
      </c>
      <c r="K198" s="7">
        <v>2743.7089999999998</v>
      </c>
      <c r="L198" s="7">
        <v>831.27</v>
      </c>
      <c r="M198" s="7">
        <v>1146.5920000000001</v>
      </c>
      <c r="N198" s="7">
        <v>803.95500000000004</v>
      </c>
      <c r="O198" s="7">
        <v>100</v>
      </c>
      <c r="P198" s="13">
        <v>6895.46</v>
      </c>
      <c r="Q198" s="12">
        <v>325.75200000000001</v>
      </c>
      <c r="R198" s="7">
        <v>17.706</v>
      </c>
      <c r="S198" s="7">
        <v>343.45800000000003</v>
      </c>
      <c r="T198" s="8">
        <v>17176786</v>
      </c>
      <c r="U198" s="111">
        <v>11853226</v>
      </c>
      <c r="V198" s="11">
        <v>5.1159076974727213E-13</v>
      </c>
      <c r="W198" s="138">
        <v>66.364921938008422</v>
      </c>
      <c r="X198" s="99">
        <v>79</v>
      </c>
      <c r="Y198" s="100">
        <v>60</v>
      </c>
      <c r="Z198" s="104">
        <v>69.5</v>
      </c>
    </row>
    <row r="199" spans="1:26" hidden="1" x14ac:dyDescent="0.2">
      <c r="A199" s="84" t="s">
        <v>73</v>
      </c>
      <c r="B199" s="40">
        <v>37025</v>
      </c>
      <c r="C199" s="8">
        <v>4067.5439999999999</v>
      </c>
      <c r="D199" s="7">
        <v>3119.328</v>
      </c>
      <c r="E199" s="13">
        <v>7186.8719999999994</v>
      </c>
      <c r="F199" s="97">
        <v>446.54699999999985</v>
      </c>
      <c r="G199" s="123"/>
      <c r="H199" s="123"/>
      <c r="I199" s="7">
        <v>252.85300000000001</v>
      </c>
      <c r="J199" s="7">
        <v>487.899</v>
      </c>
      <c r="K199" s="7">
        <v>2735.817</v>
      </c>
      <c r="L199" s="7">
        <v>817.77800000000002</v>
      </c>
      <c r="M199" s="7">
        <v>1137.3620000000001</v>
      </c>
      <c r="N199" s="7">
        <v>798.93600000000004</v>
      </c>
      <c r="O199" s="7">
        <v>100</v>
      </c>
      <c r="P199" s="13">
        <v>6777.1919999999991</v>
      </c>
      <c r="Q199" s="12">
        <v>280.041</v>
      </c>
      <c r="R199" s="7">
        <v>129.63900000000001</v>
      </c>
      <c r="S199" s="7">
        <v>409.68</v>
      </c>
      <c r="T199" s="8">
        <v>17456827</v>
      </c>
      <c r="U199" s="111">
        <v>11982865</v>
      </c>
      <c r="V199" s="11">
        <v>0</v>
      </c>
      <c r="W199" s="138">
        <v>67.747408957512704</v>
      </c>
      <c r="X199" s="99">
        <v>83</v>
      </c>
      <c r="Y199" s="100">
        <v>55</v>
      </c>
      <c r="Z199" s="104">
        <v>69</v>
      </c>
    </row>
    <row r="200" spans="1:26" hidden="1" x14ac:dyDescent="0.2">
      <c r="A200" s="84" t="s">
        <v>74</v>
      </c>
      <c r="B200" s="40">
        <v>37026</v>
      </c>
      <c r="C200" s="8">
        <v>4069.0250000000001</v>
      </c>
      <c r="D200" s="7">
        <v>3132.2089999999998</v>
      </c>
      <c r="E200" s="13">
        <v>7201.2340000000004</v>
      </c>
      <c r="F200" s="97">
        <v>428.06000000000074</v>
      </c>
      <c r="G200" s="123"/>
      <c r="H200" s="123"/>
      <c r="I200" s="7">
        <v>253.16800000000001</v>
      </c>
      <c r="J200" s="7">
        <v>464.29599999999999</v>
      </c>
      <c r="K200" s="7">
        <v>2674.29</v>
      </c>
      <c r="L200" s="7">
        <v>859.57799999999997</v>
      </c>
      <c r="M200" s="7">
        <v>1144.087</v>
      </c>
      <c r="N200" s="7">
        <v>800.78899999999999</v>
      </c>
      <c r="O200" s="7">
        <v>100</v>
      </c>
      <c r="P200" s="13">
        <v>6724.268</v>
      </c>
      <c r="Q200" s="12">
        <v>309.50099999999998</v>
      </c>
      <c r="R200" s="7">
        <v>167.465</v>
      </c>
      <c r="S200" s="7">
        <v>476.96600000000001</v>
      </c>
      <c r="T200" s="8">
        <v>17766328</v>
      </c>
      <c r="U200" s="111">
        <v>12150330</v>
      </c>
      <c r="V200" s="11">
        <v>0</v>
      </c>
      <c r="W200" s="138">
        <v>67.376077852518151</v>
      </c>
      <c r="X200" s="99">
        <v>83</v>
      </c>
      <c r="Y200" s="100">
        <v>62</v>
      </c>
      <c r="Z200" s="104">
        <v>72.5</v>
      </c>
    </row>
    <row r="201" spans="1:26" hidden="1" x14ac:dyDescent="0.2">
      <c r="A201" s="84" t="s">
        <v>68</v>
      </c>
      <c r="B201" s="40">
        <v>37027</v>
      </c>
      <c r="C201" s="8">
        <v>4005.8850000000002</v>
      </c>
      <c r="D201" s="7">
        <v>3165.386</v>
      </c>
      <c r="E201" s="13">
        <v>7171.2710000000006</v>
      </c>
      <c r="F201" s="97">
        <v>456.39800000000037</v>
      </c>
      <c r="G201" s="123"/>
      <c r="H201" s="123"/>
      <c r="I201" s="7">
        <v>270.35399999999998</v>
      </c>
      <c r="J201" s="7">
        <v>479.75799999999998</v>
      </c>
      <c r="K201" s="7">
        <v>2764.4989999999998</v>
      </c>
      <c r="L201" s="7">
        <v>834.971</v>
      </c>
      <c r="M201" s="7">
        <v>1167.107</v>
      </c>
      <c r="N201" s="7">
        <v>762.86599999999999</v>
      </c>
      <c r="O201" s="7">
        <v>100</v>
      </c>
      <c r="P201" s="13">
        <v>6835.9530000000004</v>
      </c>
      <c r="Q201" s="12">
        <v>271.78699999999998</v>
      </c>
      <c r="R201" s="7">
        <v>63.530999999999999</v>
      </c>
      <c r="S201" s="7">
        <v>335.31799999999998</v>
      </c>
      <c r="T201" s="8">
        <v>18038115</v>
      </c>
      <c r="U201" s="111">
        <v>12213861</v>
      </c>
      <c r="V201" s="11">
        <v>0</v>
      </c>
      <c r="W201" s="138">
        <v>69.401587813434247</v>
      </c>
      <c r="X201" s="99">
        <v>75</v>
      </c>
      <c r="Y201" s="100">
        <v>57</v>
      </c>
      <c r="Z201" s="104">
        <v>66</v>
      </c>
    </row>
    <row r="202" spans="1:26" hidden="1" x14ac:dyDescent="0.2">
      <c r="A202" s="84" t="s">
        <v>69</v>
      </c>
      <c r="B202" s="40">
        <v>37028</v>
      </c>
      <c r="C202" s="8">
        <v>4070.2919999999999</v>
      </c>
      <c r="D202" s="7">
        <v>3203.7190000000001</v>
      </c>
      <c r="E202" s="13">
        <v>7274.0110000000004</v>
      </c>
      <c r="F202" s="97">
        <v>577.73000000000093</v>
      </c>
      <c r="G202" s="123"/>
      <c r="H202" s="123"/>
      <c r="I202" s="7">
        <v>276.399</v>
      </c>
      <c r="J202" s="7">
        <v>474.62200000000001</v>
      </c>
      <c r="K202" s="7">
        <v>2771.5140000000001</v>
      </c>
      <c r="L202" s="7">
        <v>860.60500000000002</v>
      </c>
      <c r="M202" s="7">
        <v>1164.7180000000001</v>
      </c>
      <c r="N202" s="7">
        <v>749.91600000000005</v>
      </c>
      <c r="O202" s="7">
        <v>100</v>
      </c>
      <c r="P202" s="13">
        <v>6975.5040000000008</v>
      </c>
      <c r="Q202" s="12">
        <v>239.23599999999999</v>
      </c>
      <c r="R202" s="7">
        <v>59.271000000000001</v>
      </c>
      <c r="S202" s="7">
        <v>298.50700000000001</v>
      </c>
      <c r="T202" s="8">
        <v>18277351</v>
      </c>
      <c r="U202" s="111">
        <v>12273132</v>
      </c>
      <c r="V202" s="11">
        <v>0</v>
      </c>
      <c r="W202" s="138">
        <v>65.288136316303536</v>
      </c>
      <c r="X202" s="99">
        <v>75</v>
      </c>
      <c r="Y202" s="100">
        <v>57</v>
      </c>
      <c r="Z202" s="104">
        <v>66</v>
      </c>
    </row>
    <row r="203" spans="1:26" hidden="1" x14ac:dyDescent="0.2">
      <c r="A203" s="84" t="s">
        <v>70</v>
      </c>
      <c r="B203" s="40">
        <v>37029</v>
      </c>
      <c r="C203" s="8">
        <v>4061.451</v>
      </c>
      <c r="D203" s="7">
        <v>3199.1779999999999</v>
      </c>
      <c r="E203" s="13">
        <v>7260.6289999999999</v>
      </c>
      <c r="F203" s="97">
        <v>575.95800000000031</v>
      </c>
      <c r="G203" s="123"/>
      <c r="H203" s="123"/>
      <c r="I203" s="7">
        <v>256.18099999999998</v>
      </c>
      <c r="J203" s="7">
        <v>472.74599999999998</v>
      </c>
      <c r="K203" s="7">
        <v>2778.1190000000001</v>
      </c>
      <c r="L203" s="7">
        <v>863.91800000000001</v>
      </c>
      <c r="M203" s="7">
        <v>1082.82</v>
      </c>
      <c r="N203" s="7">
        <v>751.87</v>
      </c>
      <c r="O203" s="7">
        <v>95</v>
      </c>
      <c r="P203" s="13">
        <v>6876.6120000000001</v>
      </c>
      <c r="Q203" s="12">
        <v>254.65100000000001</v>
      </c>
      <c r="R203" s="7">
        <v>129.36600000000001</v>
      </c>
      <c r="S203" s="7">
        <v>384.01700000000005</v>
      </c>
      <c r="T203" s="8">
        <v>18532002</v>
      </c>
      <c r="U203" s="111">
        <v>12402498</v>
      </c>
      <c r="V203" s="11">
        <v>0</v>
      </c>
      <c r="W203" s="138">
        <v>54.313814483706068</v>
      </c>
      <c r="X203" s="99">
        <v>74</v>
      </c>
      <c r="Y203" s="100">
        <v>59</v>
      </c>
      <c r="Z203" s="104">
        <v>66.5</v>
      </c>
    </row>
    <row r="204" spans="1:26" hidden="1" x14ac:dyDescent="0.2">
      <c r="A204" s="84" t="s">
        <v>71</v>
      </c>
      <c r="B204" s="40">
        <v>37030</v>
      </c>
      <c r="C204" s="8">
        <v>4074.2350000000001</v>
      </c>
      <c r="D204" s="7">
        <v>3165.3989999999999</v>
      </c>
      <c r="E204" s="13">
        <v>7239.634</v>
      </c>
      <c r="F204" s="97">
        <v>455.2719999999992</v>
      </c>
      <c r="G204" s="123"/>
      <c r="H204" s="123"/>
      <c r="I204" s="7">
        <v>233.28899999999999</v>
      </c>
      <c r="J204" s="7">
        <v>484.27100000000002</v>
      </c>
      <c r="K204" s="7">
        <v>2768.8739999999998</v>
      </c>
      <c r="L204" s="7">
        <v>847.27200000000005</v>
      </c>
      <c r="M204" s="7">
        <v>1169.769</v>
      </c>
      <c r="N204" s="7">
        <v>743.654</v>
      </c>
      <c r="O204" s="7">
        <v>100</v>
      </c>
      <c r="P204" s="13">
        <v>6802.4009999999998</v>
      </c>
      <c r="Q204" s="12">
        <v>292.49299999999999</v>
      </c>
      <c r="R204" s="7">
        <v>144.74</v>
      </c>
      <c r="S204" s="7">
        <v>437.233</v>
      </c>
      <c r="T204" s="8">
        <v>18824495</v>
      </c>
      <c r="U204" s="111">
        <v>12547238</v>
      </c>
      <c r="V204" s="11">
        <v>0</v>
      </c>
      <c r="W204" s="138">
        <v>61.240995954442205</v>
      </c>
      <c r="X204" s="99">
        <v>76</v>
      </c>
      <c r="Y204" s="100">
        <v>51</v>
      </c>
      <c r="Z204" s="104">
        <v>63.5</v>
      </c>
    </row>
    <row r="205" spans="1:26" hidden="1" x14ac:dyDescent="0.2">
      <c r="A205" s="84" t="s">
        <v>72</v>
      </c>
      <c r="B205" s="40">
        <v>37031</v>
      </c>
      <c r="C205" s="8">
        <v>4018.8829999999998</v>
      </c>
      <c r="D205" s="7">
        <v>3075.47</v>
      </c>
      <c r="E205" s="13">
        <v>7094.3529999999992</v>
      </c>
      <c r="F205" s="97">
        <v>545.29299999999967</v>
      </c>
      <c r="G205" s="123"/>
      <c r="H205" s="123"/>
      <c r="I205" s="7">
        <v>241.65600000000001</v>
      </c>
      <c r="J205" s="7">
        <v>488.75099999999998</v>
      </c>
      <c r="K205" s="7">
        <v>2722.942</v>
      </c>
      <c r="L205" s="7">
        <v>825.13800000000003</v>
      </c>
      <c r="M205" s="7">
        <v>1088.4680000000001</v>
      </c>
      <c r="N205" s="7">
        <v>772.07399999999996</v>
      </c>
      <c r="O205" s="7">
        <v>97</v>
      </c>
      <c r="P205" s="13">
        <v>6781.3219999999992</v>
      </c>
      <c r="Q205" s="12">
        <v>282.10599999999999</v>
      </c>
      <c r="R205" s="7">
        <v>30.925000000000001</v>
      </c>
      <c r="S205" s="7">
        <v>313.03100000000001</v>
      </c>
      <c r="T205" s="8">
        <v>19106601</v>
      </c>
      <c r="U205" s="111">
        <v>12578163</v>
      </c>
      <c r="V205" s="11">
        <v>0</v>
      </c>
      <c r="W205" s="138">
        <v>55.769475625868786</v>
      </c>
      <c r="X205" s="99">
        <v>74</v>
      </c>
      <c r="Y205" s="100">
        <v>49</v>
      </c>
      <c r="Z205" s="104">
        <v>61.5</v>
      </c>
    </row>
    <row r="206" spans="1:26" hidden="1" x14ac:dyDescent="0.2">
      <c r="A206" s="84" t="s">
        <v>73</v>
      </c>
      <c r="B206" s="40">
        <v>37032</v>
      </c>
      <c r="C206" s="8">
        <v>4076.819</v>
      </c>
      <c r="D206" s="7">
        <v>3222.817</v>
      </c>
      <c r="E206" s="13">
        <v>7299.6360000000004</v>
      </c>
      <c r="F206" s="97">
        <v>599.95200000000045</v>
      </c>
      <c r="G206" s="123"/>
      <c r="H206" s="123"/>
      <c r="I206" s="7">
        <v>270.96699999999998</v>
      </c>
      <c r="J206" s="7">
        <v>489.59</v>
      </c>
      <c r="K206" s="7">
        <v>2789.181</v>
      </c>
      <c r="L206" s="7">
        <v>854.19200000000001</v>
      </c>
      <c r="M206" s="7">
        <v>1170.53</v>
      </c>
      <c r="N206" s="7">
        <v>764.26300000000003</v>
      </c>
      <c r="O206" s="7">
        <v>100</v>
      </c>
      <c r="P206" s="13">
        <v>7038.6750000000002</v>
      </c>
      <c r="Q206" s="12">
        <v>232.43700000000001</v>
      </c>
      <c r="R206" s="7">
        <v>28.524000000000001</v>
      </c>
      <c r="S206" s="7">
        <v>260.96100000000001</v>
      </c>
      <c r="T206" s="8">
        <v>19339038</v>
      </c>
      <c r="U206" s="111">
        <v>12606687</v>
      </c>
      <c r="V206" s="11">
        <v>0</v>
      </c>
      <c r="W206" s="138">
        <v>50.33159264225074</v>
      </c>
      <c r="X206" s="99">
        <v>66</v>
      </c>
      <c r="Y206" s="100">
        <v>39</v>
      </c>
      <c r="Z206" s="104">
        <v>52.5</v>
      </c>
    </row>
    <row r="207" spans="1:26" hidden="1" x14ac:dyDescent="0.2">
      <c r="A207" s="84" t="s">
        <v>74</v>
      </c>
      <c r="B207" s="40">
        <v>37033</v>
      </c>
      <c r="C207" s="8">
        <v>4102.665</v>
      </c>
      <c r="D207" s="7">
        <v>3079.63</v>
      </c>
      <c r="E207" s="13">
        <v>7182.2950000000001</v>
      </c>
      <c r="F207" s="97">
        <v>577.75599999999986</v>
      </c>
      <c r="G207" s="123"/>
      <c r="H207" s="123"/>
      <c r="I207" s="7">
        <v>278.53199999999998</v>
      </c>
      <c r="J207" s="7">
        <v>471.08800000000002</v>
      </c>
      <c r="K207" s="7">
        <v>2674.2620000000002</v>
      </c>
      <c r="L207" s="7">
        <v>887.74900000000002</v>
      </c>
      <c r="M207" s="7">
        <v>1174.021</v>
      </c>
      <c r="N207" s="7">
        <v>762.91600000000005</v>
      </c>
      <c r="O207" s="7">
        <v>100</v>
      </c>
      <c r="P207" s="13">
        <v>6926.3240000000005</v>
      </c>
      <c r="Q207" s="12">
        <v>151.755</v>
      </c>
      <c r="R207" s="7">
        <v>104.21599999999999</v>
      </c>
      <c r="S207" s="7">
        <v>255.971</v>
      </c>
      <c r="T207" s="8">
        <v>19490793</v>
      </c>
      <c r="U207" s="111">
        <v>12710903</v>
      </c>
      <c r="V207" s="11">
        <v>-4.5474735088646412E-13</v>
      </c>
      <c r="W207" s="138">
        <v>48.199885917176388</v>
      </c>
      <c r="X207" s="99">
        <v>77</v>
      </c>
      <c r="Y207" s="100">
        <v>45</v>
      </c>
      <c r="Z207" s="104">
        <v>61</v>
      </c>
    </row>
    <row r="208" spans="1:26" hidden="1" x14ac:dyDescent="0.2">
      <c r="A208" s="84" t="s">
        <v>68</v>
      </c>
      <c r="B208" s="40">
        <v>37034</v>
      </c>
      <c r="C208" s="8">
        <v>3970.06</v>
      </c>
      <c r="D208" s="7">
        <v>3037.0790000000002</v>
      </c>
      <c r="E208" s="13">
        <v>7007.1390000000001</v>
      </c>
      <c r="F208" s="97">
        <v>529.64799999999968</v>
      </c>
      <c r="G208" s="123"/>
      <c r="H208" s="123"/>
      <c r="I208" s="7">
        <v>290.09100000000001</v>
      </c>
      <c r="J208" s="7">
        <v>466.53199999999998</v>
      </c>
      <c r="K208" s="7">
        <v>2660.65</v>
      </c>
      <c r="L208" s="7">
        <v>847.60900000000004</v>
      </c>
      <c r="M208" s="7">
        <v>1166.9649999999999</v>
      </c>
      <c r="N208" s="7">
        <v>712.78</v>
      </c>
      <c r="O208" s="7">
        <v>100</v>
      </c>
      <c r="P208" s="13">
        <v>6774.2749999999996</v>
      </c>
      <c r="Q208" s="12">
        <v>184.11199999999999</v>
      </c>
      <c r="R208" s="7">
        <v>48.752000000000002</v>
      </c>
      <c r="S208" s="7">
        <v>232.864</v>
      </c>
      <c r="T208" s="8">
        <v>19674905</v>
      </c>
      <c r="U208" s="111">
        <v>12759655</v>
      </c>
      <c r="V208" s="11">
        <v>4.8316906031686813E-13</v>
      </c>
      <c r="W208" s="138">
        <v>58.821625332664084</v>
      </c>
      <c r="X208" s="99">
        <v>86</v>
      </c>
      <c r="Y208" s="100">
        <v>50</v>
      </c>
      <c r="Z208" s="104">
        <v>68</v>
      </c>
    </row>
    <row r="209" spans="1:26" hidden="1" x14ac:dyDescent="0.2">
      <c r="A209" s="84" t="s">
        <v>69</v>
      </c>
      <c r="B209" s="40">
        <v>37035</v>
      </c>
      <c r="C209" s="8">
        <v>4058.2190000000001</v>
      </c>
      <c r="D209" s="7">
        <v>3101.0309999999999</v>
      </c>
      <c r="E209" s="13">
        <v>7159.25</v>
      </c>
      <c r="F209" s="97">
        <v>574.41</v>
      </c>
      <c r="G209" s="123"/>
      <c r="H209" s="123"/>
      <c r="I209" s="7">
        <v>258</v>
      </c>
      <c r="J209" s="7">
        <v>481.27499999999998</v>
      </c>
      <c r="K209" s="7">
        <v>2725.7420000000002</v>
      </c>
      <c r="L209" s="7">
        <v>862.27099999999996</v>
      </c>
      <c r="M209" s="7">
        <v>1162.2539999999999</v>
      </c>
      <c r="N209" s="7">
        <v>682.79899999999998</v>
      </c>
      <c r="O209" s="7">
        <v>98</v>
      </c>
      <c r="P209" s="13">
        <v>6844.7510000000002</v>
      </c>
      <c r="Q209" s="12">
        <v>152.88999999999999</v>
      </c>
      <c r="R209" s="7">
        <v>161.60900000000001</v>
      </c>
      <c r="S209" s="7">
        <v>314.49900000000002</v>
      </c>
      <c r="T209" s="8">
        <v>19827795</v>
      </c>
      <c r="U209" s="111">
        <v>12921264</v>
      </c>
      <c r="V209" s="11">
        <v>0</v>
      </c>
      <c r="W209" s="138">
        <v>59.523737573702228</v>
      </c>
      <c r="X209" s="99">
        <v>90</v>
      </c>
      <c r="Y209" s="100">
        <v>52</v>
      </c>
      <c r="Z209" s="104">
        <v>71</v>
      </c>
    </row>
    <row r="210" spans="1:26" hidden="1" x14ac:dyDescent="0.2">
      <c r="A210" s="84" t="s">
        <v>70</v>
      </c>
      <c r="B210" s="40">
        <v>37036</v>
      </c>
      <c r="C210" s="8">
        <v>4123.6019999999999</v>
      </c>
      <c r="D210" s="7">
        <v>3081.69</v>
      </c>
      <c r="E210" s="13">
        <v>7205.2919999999995</v>
      </c>
      <c r="F210" s="97">
        <v>503.41099999999966</v>
      </c>
      <c r="G210" s="123"/>
      <c r="H210" s="123"/>
      <c r="I210" s="7">
        <v>242</v>
      </c>
      <c r="J210" s="7">
        <v>471.75099999999998</v>
      </c>
      <c r="K210" s="7">
        <v>2690.3339999999998</v>
      </c>
      <c r="L210" s="7">
        <v>879.11500000000001</v>
      </c>
      <c r="M210" s="7">
        <v>1158.9469999999999</v>
      </c>
      <c r="N210" s="7">
        <v>777.41899999999998</v>
      </c>
      <c r="O210" s="7">
        <v>100</v>
      </c>
      <c r="P210" s="13">
        <v>6822.9769999999999</v>
      </c>
      <c r="Q210" s="12">
        <v>234.72499999999999</v>
      </c>
      <c r="R210" s="7">
        <v>147.59</v>
      </c>
      <c r="S210" s="7">
        <v>382.315</v>
      </c>
      <c r="T210" s="8">
        <v>20062520</v>
      </c>
      <c r="U210" s="111">
        <v>13068854</v>
      </c>
      <c r="V210" s="11">
        <v>0</v>
      </c>
      <c r="W210" s="138">
        <v>57.157418487276182</v>
      </c>
      <c r="X210" s="99">
        <v>92</v>
      </c>
      <c r="Y210" s="100">
        <v>61</v>
      </c>
      <c r="Z210" s="104">
        <v>76.5</v>
      </c>
    </row>
    <row r="211" spans="1:26" hidden="1" x14ac:dyDescent="0.2">
      <c r="A211" s="84" t="s">
        <v>71</v>
      </c>
      <c r="B211" s="40">
        <v>37037</v>
      </c>
      <c r="C211" s="8">
        <v>4075.97</v>
      </c>
      <c r="D211" s="7">
        <v>3035.8620000000001</v>
      </c>
      <c r="E211" s="13">
        <v>7111.8320000000003</v>
      </c>
      <c r="F211" s="97">
        <v>395.38200000000063</v>
      </c>
      <c r="G211" s="123"/>
      <c r="H211" s="123"/>
      <c r="I211" s="7">
        <v>247</v>
      </c>
      <c r="J211" s="7">
        <v>484.30900000000003</v>
      </c>
      <c r="K211" s="7">
        <v>2597.6640000000002</v>
      </c>
      <c r="L211" s="7">
        <v>879.43600000000004</v>
      </c>
      <c r="M211" s="7">
        <v>1163.875</v>
      </c>
      <c r="N211" s="7">
        <v>776.09400000000005</v>
      </c>
      <c r="O211" s="7">
        <v>100</v>
      </c>
      <c r="P211" s="13">
        <v>6643.76</v>
      </c>
      <c r="Q211" s="12">
        <v>268.31</v>
      </c>
      <c r="R211" s="7">
        <v>199.762</v>
      </c>
      <c r="S211" s="7">
        <v>468.072</v>
      </c>
      <c r="T211" s="8">
        <v>20330830</v>
      </c>
      <c r="U211" s="111">
        <v>13268616</v>
      </c>
      <c r="V211" s="11">
        <v>0</v>
      </c>
      <c r="W211" s="138">
        <v>59.555252285318204</v>
      </c>
      <c r="X211" s="99">
        <v>90</v>
      </c>
      <c r="Y211" s="100">
        <v>64</v>
      </c>
      <c r="Z211" s="104">
        <v>77</v>
      </c>
    </row>
    <row r="212" spans="1:26" hidden="1" x14ac:dyDescent="0.2">
      <c r="A212" s="84" t="s">
        <v>72</v>
      </c>
      <c r="B212" s="40">
        <v>37038</v>
      </c>
      <c r="C212" s="8">
        <v>4001.6990000000001</v>
      </c>
      <c r="D212" s="7">
        <v>2986.4409999999998</v>
      </c>
      <c r="E212" s="13">
        <v>6988.14</v>
      </c>
      <c r="F212" s="97">
        <v>473.03899999999959</v>
      </c>
      <c r="G212" s="123"/>
      <c r="H212" s="123"/>
      <c r="I212" s="7">
        <v>231</v>
      </c>
      <c r="J212" s="7">
        <v>487.649</v>
      </c>
      <c r="K212" s="7">
        <v>2485.8119999999999</v>
      </c>
      <c r="L212" s="7">
        <v>901.43399999999997</v>
      </c>
      <c r="M212" s="7">
        <v>1087.06</v>
      </c>
      <c r="N212" s="7">
        <v>756.62</v>
      </c>
      <c r="O212" s="7">
        <v>100</v>
      </c>
      <c r="P212" s="13">
        <v>6522.6139999999996</v>
      </c>
      <c r="Q212" s="12">
        <v>236.15700000000001</v>
      </c>
      <c r="R212" s="7">
        <v>229.369</v>
      </c>
      <c r="S212" s="7">
        <v>465.52600000000001</v>
      </c>
      <c r="T212" s="8">
        <v>20566987</v>
      </c>
      <c r="U212" s="111">
        <v>13497985</v>
      </c>
      <c r="V212" s="11">
        <v>0</v>
      </c>
      <c r="W212" s="138">
        <v>64.484551390859579</v>
      </c>
      <c r="X212" s="99">
        <v>88</v>
      </c>
      <c r="Y212" s="100">
        <v>56</v>
      </c>
      <c r="Z212" s="104">
        <v>72</v>
      </c>
    </row>
    <row r="213" spans="1:26" hidden="1" x14ac:dyDescent="0.2">
      <c r="A213" s="84" t="s">
        <v>73</v>
      </c>
      <c r="B213" s="40">
        <v>37039</v>
      </c>
      <c r="C213" s="8">
        <v>4005.8029999999999</v>
      </c>
      <c r="D213" s="7">
        <v>2958.09</v>
      </c>
      <c r="E213" s="13">
        <v>6963.893</v>
      </c>
      <c r="F213" s="97">
        <v>492.00899999999979</v>
      </c>
      <c r="G213" s="123"/>
      <c r="H213" s="123"/>
      <c r="I213" s="7">
        <v>230</v>
      </c>
      <c r="J213" s="7">
        <v>485.791</v>
      </c>
      <c r="K213" s="7">
        <v>2481.8049999999998</v>
      </c>
      <c r="L213" s="7">
        <v>878.17</v>
      </c>
      <c r="M213" s="7">
        <v>1087.104</v>
      </c>
      <c r="N213" s="7">
        <v>757.07299999999998</v>
      </c>
      <c r="O213" s="7">
        <v>98</v>
      </c>
      <c r="P213" s="13">
        <v>6509.9520000000002</v>
      </c>
      <c r="Q213" s="12">
        <v>271.49700000000001</v>
      </c>
      <c r="R213" s="7">
        <v>182.44399999999999</v>
      </c>
      <c r="S213" s="7">
        <v>453.94100000000003</v>
      </c>
      <c r="T213" s="8">
        <v>20838484</v>
      </c>
      <c r="U213" s="111">
        <v>13680429</v>
      </c>
      <c r="V213" s="11">
        <v>0</v>
      </c>
      <c r="W213" s="138">
        <v>64.0497246040173</v>
      </c>
      <c r="X213" s="99">
        <v>82</v>
      </c>
      <c r="Y213" s="100">
        <v>65</v>
      </c>
      <c r="Z213" s="104">
        <v>73.5</v>
      </c>
    </row>
    <row r="214" spans="1:26" hidden="1" x14ac:dyDescent="0.2">
      <c r="A214" s="84" t="s">
        <v>74</v>
      </c>
      <c r="B214" s="40">
        <v>37040</v>
      </c>
      <c r="C214" s="8">
        <v>4005.8980000000001</v>
      </c>
      <c r="D214" s="7">
        <v>3150.44</v>
      </c>
      <c r="E214" s="13">
        <v>7156.3379999999997</v>
      </c>
      <c r="F214" s="97">
        <v>439.52899999999971</v>
      </c>
      <c r="G214" s="123"/>
      <c r="H214" s="123"/>
      <c r="I214" s="7">
        <v>261</v>
      </c>
      <c r="J214" s="7">
        <v>482.60899999999998</v>
      </c>
      <c r="K214" s="7">
        <v>2720.797</v>
      </c>
      <c r="L214" s="7">
        <v>863.54100000000005</v>
      </c>
      <c r="M214" s="7">
        <v>1164.251</v>
      </c>
      <c r="N214" s="7">
        <v>785.64599999999996</v>
      </c>
      <c r="O214" s="7">
        <v>100</v>
      </c>
      <c r="P214" s="13">
        <v>6817.3729999999996</v>
      </c>
      <c r="Q214" s="12">
        <v>235.65799999999999</v>
      </c>
      <c r="R214" s="7">
        <v>103.307</v>
      </c>
      <c r="S214" s="7">
        <v>338.96499999999997</v>
      </c>
      <c r="T214" s="8">
        <v>21074142</v>
      </c>
      <c r="U214" s="111">
        <v>13783736</v>
      </c>
      <c r="V214" s="11">
        <v>0</v>
      </c>
      <c r="W214" s="138">
        <v>64.21379544277832</v>
      </c>
      <c r="X214" s="99">
        <v>80</v>
      </c>
      <c r="Y214" s="100">
        <v>59</v>
      </c>
      <c r="Z214" s="104">
        <v>69.5</v>
      </c>
    </row>
    <row r="215" spans="1:26" hidden="1" x14ac:dyDescent="0.2">
      <c r="A215" s="84" t="s">
        <v>68</v>
      </c>
      <c r="B215" s="40">
        <v>37041</v>
      </c>
      <c r="C215" s="8">
        <v>3990.299</v>
      </c>
      <c r="D215" s="7">
        <v>3157.846</v>
      </c>
      <c r="E215" s="13">
        <v>7148.1450000000004</v>
      </c>
      <c r="F215" s="97">
        <v>469.62700000000063</v>
      </c>
      <c r="G215" s="123"/>
      <c r="H215" s="123"/>
      <c r="I215" s="7">
        <v>261</v>
      </c>
      <c r="J215" s="7">
        <v>476.16800000000001</v>
      </c>
      <c r="K215" s="7">
        <v>2765.1210000000001</v>
      </c>
      <c r="L215" s="7">
        <v>852.15800000000002</v>
      </c>
      <c r="M215" s="7">
        <v>1136.6690000000001</v>
      </c>
      <c r="N215" s="7">
        <v>773.14200000000005</v>
      </c>
      <c r="O215" s="7">
        <v>93</v>
      </c>
      <c r="P215" s="13">
        <v>6826.8850000000002</v>
      </c>
      <c r="Q215" s="12">
        <v>235.25</v>
      </c>
      <c r="R215" s="7">
        <v>86.01</v>
      </c>
      <c r="S215" s="7">
        <v>321.26</v>
      </c>
      <c r="T215" s="8">
        <v>21309392</v>
      </c>
      <c r="U215" s="111">
        <v>13869746</v>
      </c>
      <c r="V215" s="11">
        <v>0</v>
      </c>
      <c r="W215" s="138">
        <v>61.736060192580744</v>
      </c>
      <c r="X215" s="99">
        <v>74</v>
      </c>
      <c r="Y215" s="100">
        <v>49</v>
      </c>
      <c r="Z215" s="104">
        <v>61.5</v>
      </c>
    </row>
    <row r="216" spans="1:26" ht="10.8" hidden="1" thickBot="1" x14ac:dyDescent="0.25">
      <c r="A216" s="94" t="s">
        <v>69</v>
      </c>
      <c r="B216" s="41">
        <v>37042</v>
      </c>
      <c r="C216" s="42">
        <v>4009.9769999999999</v>
      </c>
      <c r="D216" s="43">
        <v>3112.5839999999998</v>
      </c>
      <c r="E216" s="46">
        <v>7122.5609999999997</v>
      </c>
      <c r="F216" s="98">
        <v>612.45399999999984</v>
      </c>
      <c r="G216" s="124"/>
      <c r="H216" s="124"/>
      <c r="I216" s="43">
        <v>262</v>
      </c>
      <c r="J216" s="43">
        <v>472.18299999999999</v>
      </c>
      <c r="K216" s="43">
        <v>2685.6950000000002</v>
      </c>
      <c r="L216" s="43">
        <v>886.65700000000004</v>
      </c>
      <c r="M216" s="43">
        <v>1085.3920000000001</v>
      </c>
      <c r="N216" s="43">
        <v>789.11699999999996</v>
      </c>
      <c r="O216" s="43">
        <v>94</v>
      </c>
      <c r="P216" s="46">
        <v>6887.4979999999996</v>
      </c>
      <c r="Q216" s="45">
        <v>168.20599999999999</v>
      </c>
      <c r="R216" s="43">
        <v>66.856999999999999</v>
      </c>
      <c r="S216" s="43">
        <v>235.06299999999999</v>
      </c>
      <c r="T216" s="42">
        <v>21477598</v>
      </c>
      <c r="U216" s="118">
        <v>13936603</v>
      </c>
      <c r="V216" s="47">
        <v>0</v>
      </c>
      <c r="W216" s="139">
        <v>57.04461098733605</v>
      </c>
      <c r="X216" s="101">
        <v>79</v>
      </c>
      <c r="Y216" s="102">
        <v>50</v>
      </c>
      <c r="Z216" s="105">
        <v>64.5</v>
      </c>
    </row>
    <row r="217" spans="1:26" hidden="1" x14ac:dyDescent="0.2">
      <c r="A217" s="84" t="s">
        <v>70</v>
      </c>
      <c r="B217" s="40">
        <v>37043</v>
      </c>
      <c r="C217" s="8">
        <v>3942.3049999999998</v>
      </c>
      <c r="D217" s="7">
        <v>3120.9209999999998</v>
      </c>
      <c r="E217" s="13">
        <v>7063.2259999999997</v>
      </c>
      <c r="F217" s="97">
        <v>433.66199999999958</v>
      </c>
      <c r="G217" s="123"/>
      <c r="H217" s="123"/>
      <c r="I217" s="7">
        <v>252</v>
      </c>
      <c r="J217" s="7">
        <v>409.07600000000002</v>
      </c>
      <c r="K217" s="7">
        <v>2766.645</v>
      </c>
      <c r="L217" s="7">
        <v>857.92399999999998</v>
      </c>
      <c r="M217" s="7">
        <v>1145.8489999999999</v>
      </c>
      <c r="N217" s="7">
        <v>747.81</v>
      </c>
      <c r="O217" s="7">
        <v>100</v>
      </c>
      <c r="P217" s="13">
        <v>6712.9659999999994</v>
      </c>
      <c r="Q217" s="12">
        <v>265.053</v>
      </c>
      <c r="R217" s="7">
        <v>85.206999999999994</v>
      </c>
      <c r="S217" s="7">
        <v>350.26</v>
      </c>
      <c r="T217" s="8">
        <v>21742651</v>
      </c>
      <c r="U217" s="111">
        <v>14021810</v>
      </c>
      <c r="V217" s="11">
        <v>0</v>
      </c>
      <c r="W217" s="138">
        <v>62.564020179198621</v>
      </c>
      <c r="X217" s="99">
        <v>92</v>
      </c>
      <c r="Y217" s="100">
        <v>55</v>
      </c>
      <c r="Z217" s="104">
        <v>73.5</v>
      </c>
    </row>
    <row r="218" spans="1:26" hidden="1" x14ac:dyDescent="0.2">
      <c r="A218" s="84" t="s">
        <v>71</v>
      </c>
      <c r="B218" s="40">
        <v>37044</v>
      </c>
      <c r="C218" s="8">
        <v>4064.6419999999998</v>
      </c>
      <c r="D218" s="7">
        <v>3050.672</v>
      </c>
      <c r="E218" s="13">
        <v>7115.3140000000003</v>
      </c>
      <c r="F218" s="97">
        <v>500.06</v>
      </c>
      <c r="G218" s="123"/>
      <c r="H218" s="123"/>
      <c r="I218" s="7">
        <v>235.047</v>
      </c>
      <c r="J218" s="7">
        <v>478.976</v>
      </c>
      <c r="K218" s="7">
        <v>2608.3029999999999</v>
      </c>
      <c r="L218" s="7">
        <v>861.69100000000003</v>
      </c>
      <c r="M218" s="7">
        <v>1152.8630000000001</v>
      </c>
      <c r="N218" s="7">
        <v>808.52300000000002</v>
      </c>
      <c r="O218" s="7">
        <v>100</v>
      </c>
      <c r="P218" s="13">
        <v>6745.4630000000006</v>
      </c>
      <c r="Q218" s="12">
        <v>233.68700000000001</v>
      </c>
      <c r="R218" s="7">
        <v>136.16399999999999</v>
      </c>
      <c r="S218" s="7">
        <v>369.851</v>
      </c>
      <c r="T218" s="8">
        <v>21976338</v>
      </c>
      <c r="U218" s="111">
        <v>14157974</v>
      </c>
      <c r="V218" s="11">
        <v>0</v>
      </c>
      <c r="W218" s="138">
        <v>65.255671999443891</v>
      </c>
      <c r="X218" s="99">
        <v>82</v>
      </c>
      <c r="Y218" s="100">
        <v>61</v>
      </c>
      <c r="Z218" s="104">
        <v>71.5</v>
      </c>
    </row>
    <row r="219" spans="1:26" hidden="1" x14ac:dyDescent="0.2">
      <c r="A219" s="84" t="s">
        <v>72</v>
      </c>
      <c r="B219" s="40">
        <v>37045</v>
      </c>
      <c r="C219" s="8">
        <v>4041.6489999999999</v>
      </c>
      <c r="D219" s="7">
        <v>2997.873</v>
      </c>
      <c r="E219" s="13">
        <v>7039.5219999999999</v>
      </c>
      <c r="F219" s="97">
        <v>342.49900000000025</v>
      </c>
      <c r="G219" s="123"/>
      <c r="H219" s="123"/>
      <c r="I219" s="7">
        <v>242.89099999999999</v>
      </c>
      <c r="J219" s="7">
        <v>468.37200000000001</v>
      </c>
      <c r="K219" s="7">
        <v>2609.1210000000001</v>
      </c>
      <c r="L219" s="7">
        <v>839.19600000000003</v>
      </c>
      <c r="M219" s="7">
        <v>1140.7919999999999</v>
      </c>
      <c r="N219" s="7">
        <v>763.00599999999997</v>
      </c>
      <c r="O219" s="7">
        <v>100</v>
      </c>
      <c r="P219" s="13">
        <v>6505.8770000000004</v>
      </c>
      <c r="Q219" s="12">
        <v>280.77499999999998</v>
      </c>
      <c r="R219" s="7">
        <v>252.87</v>
      </c>
      <c r="S219" s="7">
        <v>533.64499999999998</v>
      </c>
      <c r="T219" s="8">
        <v>22257113</v>
      </c>
      <c r="U219" s="111">
        <v>14410844</v>
      </c>
      <c r="V219" s="11">
        <v>0</v>
      </c>
      <c r="W219" s="138">
        <v>70.433477066376597</v>
      </c>
      <c r="X219" s="99">
        <v>67</v>
      </c>
      <c r="Y219" s="100">
        <v>52</v>
      </c>
      <c r="Z219" s="104">
        <v>59.5</v>
      </c>
    </row>
    <row r="220" spans="1:26" hidden="1" x14ac:dyDescent="0.2">
      <c r="A220" s="84" t="s">
        <v>73</v>
      </c>
      <c r="B220" s="40">
        <v>37046</v>
      </c>
      <c r="C220" s="8">
        <v>4041.1860000000001</v>
      </c>
      <c r="D220" s="7">
        <v>2320.94</v>
      </c>
      <c r="E220" s="13">
        <v>6362.1260000000002</v>
      </c>
      <c r="F220" s="97">
        <v>414.94200000000018</v>
      </c>
      <c r="G220" s="123"/>
      <c r="H220" s="123"/>
      <c r="I220" s="7">
        <v>280.464</v>
      </c>
      <c r="J220" s="7">
        <v>475.33</v>
      </c>
      <c r="K220" s="7">
        <v>1999.732</v>
      </c>
      <c r="L220" s="7">
        <v>783.95899999999995</v>
      </c>
      <c r="M220" s="7">
        <v>1161.607</v>
      </c>
      <c r="N220" s="7">
        <v>798.99300000000005</v>
      </c>
      <c r="O220" s="7">
        <v>100</v>
      </c>
      <c r="P220" s="13">
        <v>6015.027</v>
      </c>
      <c r="Q220" s="12">
        <v>230.22200000000001</v>
      </c>
      <c r="R220" s="7">
        <v>116.877</v>
      </c>
      <c r="S220" s="7">
        <v>347.09899999999999</v>
      </c>
      <c r="T220" s="8">
        <v>22487335</v>
      </c>
      <c r="U220" s="111">
        <v>14527721</v>
      </c>
      <c r="V220" s="11">
        <v>0</v>
      </c>
      <c r="W220" s="138">
        <v>59.777937097981273</v>
      </c>
      <c r="X220" s="99">
        <v>62</v>
      </c>
      <c r="Y220" s="100">
        <v>43</v>
      </c>
      <c r="Z220" s="104">
        <v>52.5</v>
      </c>
    </row>
    <row r="221" spans="1:26" hidden="1" x14ac:dyDescent="0.2">
      <c r="A221" s="84" t="s">
        <v>74</v>
      </c>
      <c r="B221" s="40">
        <v>37047</v>
      </c>
      <c r="C221" s="8">
        <v>4055.8130000000001</v>
      </c>
      <c r="D221" s="7">
        <v>2718.3359999999998</v>
      </c>
      <c r="E221" s="13">
        <v>6774.1489999999994</v>
      </c>
      <c r="F221" s="97">
        <v>486.64</v>
      </c>
      <c r="G221" s="123"/>
      <c r="H221" s="123"/>
      <c r="I221" s="7">
        <v>282.01799999999997</v>
      </c>
      <c r="J221" s="7">
        <v>458.512</v>
      </c>
      <c r="K221" s="7">
        <v>2237.6030000000001</v>
      </c>
      <c r="L221" s="7">
        <v>862.72299999999996</v>
      </c>
      <c r="M221" s="7">
        <v>1138.326</v>
      </c>
      <c r="N221" s="7">
        <v>798.68299999999999</v>
      </c>
      <c r="O221" s="7">
        <v>100</v>
      </c>
      <c r="P221" s="13">
        <v>6364.5050000000001</v>
      </c>
      <c r="Q221" s="12">
        <v>219.05500000000001</v>
      </c>
      <c r="R221" s="7">
        <v>190.589</v>
      </c>
      <c r="S221" s="7">
        <v>409.64400000000001</v>
      </c>
      <c r="T221" s="8">
        <v>22706390</v>
      </c>
      <c r="U221" s="111">
        <v>14718310</v>
      </c>
      <c r="V221" s="11">
        <v>-6.8212102632969618E-13</v>
      </c>
      <c r="W221" s="138">
        <v>55.024317752398666</v>
      </c>
      <c r="X221" s="99">
        <v>75</v>
      </c>
      <c r="Y221" s="100">
        <v>46</v>
      </c>
      <c r="Z221" s="104">
        <v>60.5</v>
      </c>
    </row>
    <row r="222" spans="1:26" hidden="1" x14ac:dyDescent="0.2">
      <c r="A222" s="84" t="s">
        <v>68</v>
      </c>
      <c r="B222" s="40">
        <v>37048</v>
      </c>
      <c r="C222" s="8">
        <v>4025.1709999999998</v>
      </c>
      <c r="D222" s="7">
        <v>2438.6680000000001</v>
      </c>
      <c r="E222" s="13">
        <v>6463.8389999999999</v>
      </c>
      <c r="F222" s="97">
        <v>488.2300000000007</v>
      </c>
      <c r="G222" s="123"/>
      <c r="H222" s="123"/>
      <c r="I222" s="7">
        <v>252.58699999999999</v>
      </c>
      <c r="J222" s="7">
        <v>454.29599999999999</v>
      </c>
      <c r="K222" s="7">
        <v>1928.0809999999999</v>
      </c>
      <c r="L222" s="7">
        <v>881.84299999999996</v>
      </c>
      <c r="M222" s="7">
        <v>1135.1679999999999</v>
      </c>
      <c r="N222" s="7">
        <v>775.673</v>
      </c>
      <c r="O222" s="7">
        <v>100</v>
      </c>
      <c r="P222" s="13">
        <v>6015.8779999999997</v>
      </c>
      <c r="Q222" s="12">
        <v>282.06900000000002</v>
      </c>
      <c r="R222" s="7">
        <v>165.892</v>
      </c>
      <c r="S222" s="7">
        <v>447.96100000000001</v>
      </c>
      <c r="T222" s="8">
        <v>22988459</v>
      </c>
      <c r="U222" s="111">
        <v>14884202</v>
      </c>
      <c r="V222" s="11">
        <v>0</v>
      </c>
      <c r="W222" s="138">
        <v>63.679453188262713</v>
      </c>
      <c r="X222" s="99">
        <v>75</v>
      </c>
      <c r="Y222" s="100">
        <v>50</v>
      </c>
      <c r="Z222" s="104">
        <v>62.5</v>
      </c>
    </row>
    <row r="223" spans="1:26" hidden="1" x14ac:dyDescent="0.2">
      <c r="A223" s="84" t="s">
        <v>69</v>
      </c>
      <c r="B223" s="40">
        <v>37049</v>
      </c>
      <c r="C223" s="8">
        <v>4077.6390000000001</v>
      </c>
      <c r="D223" s="7">
        <v>2693.3020000000001</v>
      </c>
      <c r="E223" s="13">
        <v>6770.9410000000007</v>
      </c>
      <c r="F223" s="97">
        <v>459.69200000000046</v>
      </c>
      <c r="G223" s="123"/>
      <c r="H223" s="123"/>
      <c r="I223" s="7">
        <v>240.072</v>
      </c>
      <c r="J223" s="7">
        <v>487.17200000000003</v>
      </c>
      <c r="K223" s="7">
        <v>2266.8629999999998</v>
      </c>
      <c r="L223" s="7">
        <v>908.08799999999997</v>
      </c>
      <c r="M223" s="7">
        <v>1117.979</v>
      </c>
      <c r="N223" s="7">
        <v>773.33199999999999</v>
      </c>
      <c r="O223" s="7">
        <v>100</v>
      </c>
      <c r="P223" s="13">
        <v>6353.1980000000003</v>
      </c>
      <c r="Q223" s="12">
        <v>265.13799999999998</v>
      </c>
      <c r="R223" s="7">
        <v>152.60499999999999</v>
      </c>
      <c r="S223" s="7">
        <v>417.74299999999994</v>
      </c>
      <c r="T223" s="8">
        <v>23253597</v>
      </c>
      <c r="U223" s="111">
        <v>15036807</v>
      </c>
      <c r="V223" s="11">
        <v>4.5474735088646412E-13</v>
      </c>
      <c r="W223" s="138">
        <v>66.600906571351985</v>
      </c>
      <c r="X223" s="99">
        <v>86</v>
      </c>
      <c r="Y223" s="100">
        <v>51</v>
      </c>
      <c r="Z223" s="104">
        <v>68.5</v>
      </c>
    </row>
    <row r="224" spans="1:26" hidden="1" x14ac:dyDescent="0.2">
      <c r="A224" s="84" t="s">
        <v>70</v>
      </c>
      <c r="B224" s="40">
        <v>37050</v>
      </c>
      <c r="C224" s="8">
        <v>4092.3319999999999</v>
      </c>
      <c r="D224" s="7">
        <v>2920.616</v>
      </c>
      <c r="E224" s="13">
        <v>7012.9480000000003</v>
      </c>
      <c r="F224" s="97">
        <v>536.55800000000079</v>
      </c>
      <c r="G224" s="123"/>
      <c r="H224" s="123"/>
      <c r="I224" s="7">
        <v>229.1</v>
      </c>
      <c r="J224" s="7">
        <v>470.27</v>
      </c>
      <c r="K224" s="7">
        <v>2588.2080000000001</v>
      </c>
      <c r="L224" s="7">
        <v>861.904</v>
      </c>
      <c r="M224" s="7">
        <v>1133.616</v>
      </c>
      <c r="N224" s="7">
        <v>781.51599999999996</v>
      </c>
      <c r="O224" s="7">
        <v>100</v>
      </c>
      <c r="P224" s="13">
        <v>6701.1720000000005</v>
      </c>
      <c r="Q224" s="12">
        <v>204.95</v>
      </c>
      <c r="R224" s="7">
        <v>106.82599999999999</v>
      </c>
      <c r="S224" s="7">
        <v>311.77599999999995</v>
      </c>
      <c r="T224" s="8">
        <v>23458547</v>
      </c>
      <c r="U224" s="111">
        <v>15143633</v>
      </c>
      <c r="V224" s="11">
        <v>0</v>
      </c>
      <c r="W224" s="138">
        <v>65.8162877119059</v>
      </c>
      <c r="X224" s="99">
        <v>95</v>
      </c>
      <c r="Y224" s="100">
        <v>59</v>
      </c>
      <c r="Z224" s="104">
        <v>77</v>
      </c>
    </row>
    <row r="225" spans="1:26" hidden="1" x14ac:dyDescent="0.2">
      <c r="A225" s="84" t="s">
        <v>71</v>
      </c>
      <c r="B225" s="40">
        <v>37051</v>
      </c>
      <c r="C225" s="8">
        <v>4052.0279999999998</v>
      </c>
      <c r="D225" s="7">
        <v>3015.8690000000001</v>
      </c>
      <c r="E225" s="13">
        <v>7067.8969999999999</v>
      </c>
      <c r="F225" s="97">
        <v>490.42799999999943</v>
      </c>
      <c r="G225" s="123"/>
      <c r="H225" s="123"/>
      <c r="I225" s="7">
        <v>213.428</v>
      </c>
      <c r="J225" s="7">
        <v>490.25700000000001</v>
      </c>
      <c r="K225" s="7">
        <v>2794.2310000000002</v>
      </c>
      <c r="L225" s="7">
        <v>755.23599999999999</v>
      </c>
      <c r="M225" s="7">
        <v>1132.4839999999999</v>
      </c>
      <c r="N225" s="7">
        <v>748.92</v>
      </c>
      <c r="O225" s="7">
        <v>100</v>
      </c>
      <c r="P225" s="13">
        <v>6724.9840000000004</v>
      </c>
      <c r="Q225" s="12">
        <v>263.238</v>
      </c>
      <c r="R225" s="7">
        <v>79.674999999999997</v>
      </c>
      <c r="S225" s="7">
        <v>342.91300000000001</v>
      </c>
      <c r="T225" s="8">
        <v>23721785</v>
      </c>
      <c r="U225" s="111">
        <v>15223308</v>
      </c>
      <c r="V225" s="11">
        <v>-4.5474735088646412E-13</v>
      </c>
      <c r="W225" s="138">
        <v>72.417730521351785</v>
      </c>
      <c r="X225" s="99">
        <v>89</v>
      </c>
      <c r="Y225" s="100">
        <v>66</v>
      </c>
      <c r="Z225" s="104">
        <v>77.5</v>
      </c>
    </row>
    <row r="226" spans="1:26" hidden="1" x14ac:dyDescent="0.2">
      <c r="A226" s="84" t="s">
        <v>72</v>
      </c>
      <c r="B226" s="40">
        <v>37052</v>
      </c>
      <c r="C226" s="8">
        <v>4015.768</v>
      </c>
      <c r="D226" s="7">
        <v>3048.3679999999999</v>
      </c>
      <c r="E226" s="13">
        <v>7064.1360000000004</v>
      </c>
      <c r="F226" s="97">
        <v>536.81400000000053</v>
      </c>
      <c r="G226" s="123"/>
      <c r="H226" s="123"/>
      <c r="I226" s="7">
        <v>215.346</v>
      </c>
      <c r="J226" s="7">
        <v>490.65899999999999</v>
      </c>
      <c r="K226" s="7">
        <v>2756.34</v>
      </c>
      <c r="L226" s="7">
        <v>767.94</v>
      </c>
      <c r="M226" s="7">
        <v>1132.0219999999999</v>
      </c>
      <c r="N226" s="7">
        <v>721.63</v>
      </c>
      <c r="O226" s="7">
        <v>100</v>
      </c>
      <c r="P226" s="13">
        <v>6720.7510000000002</v>
      </c>
      <c r="Q226" s="12">
        <v>278.35599999999999</v>
      </c>
      <c r="R226" s="7">
        <v>65.028999999999996</v>
      </c>
      <c r="S226" s="7">
        <v>343.38499999999999</v>
      </c>
      <c r="T226" s="8">
        <v>24000141</v>
      </c>
      <c r="U226" s="111">
        <v>15288337</v>
      </c>
      <c r="V226" s="11">
        <v>0</v>
      </c>
      <c r="W226" s="138">
        <v>72.525547391799776</v>
      </c>
      <c r="X226" s="99">
        <v>92</v>
      </c>
      <c r="Y226" s="100">
        <v>60</v>
      </c>
      <c r="Z226" s="104">
        <v>76</v>
      </c>
    </row>
    <row r="227" spans="1:26" hidden="1" x14ac:dyDescent="0.2">
      <c r="A227" s="84" t="s">
        <v>73</v>
      </c>
      <c r="B227" s="40">
        <v>37053</v>
      </c>
      <c r="C227" s="8">
        <v>4017.51</v>
      </c>
      <c r="D227" s="7">
        <v>2669.7469999999998</v>
      </c>
      <c r="E227" s="13">
        <v>6687.2569999999996</v>
      </c>
      <c r="F227" s="97">
        <v>434.96599999999927</v>
      </c>
      <c r="G227" s="123"/>
      <c r="H227" s="123"/>
      <c r="I227" s="7">
        <v>249.815</v>
      </c>
      <c r="J227" s="7">
        <v>479.97699999999998</v>
      </c>
      <c r="K227" s="7">
        <v>2266.7689999999998</v>
      </c>
      <c r="L227" s="7">
        <v>851.52200000000005</v>
      </c>
      <c r="M227" s="7">
        <v>1136.4000000000001</v>
      </c>
      <c r="N227" s="7">
        <v>774.86699999999996</v>
      </c>
      <c r="O227" s="7">
        <v>100</v>
      </c>
      <c r="P227" s="13">
        <v>6294.3159999999998</v>
      </c>
      <c r="Q227" s="12">
        <v>306.75599999999997</v>
      </c>
      <c r="R227" s="7">
        <v>86.185000000000002</v>
      </c>
      <c r="S227" s="7">
        <v>392.94099999999997</v>
      </c>
      <c r="T227" s="8">
        <v>24306897</v>
      </c>
      <c r="U227" s="111">
        <v>15374522</v>
      </c>
      <c r="V227" s="11">
        <v>0</v>
      </c>
      <c r="W227" s="138">
        <v>76.27358383971584</v>
      </c>
      <c r="X227" s="99">
        <v>83</v>
      </c>
      <c r="Y227" s="100">
        <v>60</v>
      </c>
      <c r="Z227" s="104">
        <v>71.5</v>
      </c>
    </row>
    <row r="228" spans="1:26" hidden="1" x14ac:dyDescent="0.2">
      <c r="A228" s="84" t="s">
        <v>74</v>
      </c>
      <c r="B228" s="40">
        <v>37054</v>
      </c>
      <c r="C228" s="8">
        <v>4016.058</v>
      </c>
      <c r="D228" s="7">
        <v>3023.5169999999998</v>
      </c>
      <c r="E228" s="13">
        <v>7039.5749999999998</v>
      </c>
      <c r="F228" s="97">
        <v>533.6739999999993</v>
      </c>
      <c r="G228" s="123"/>
      <c r="H228" s="123"/>
      <c r="I228" s="7">
        <v>292.154</v>
      </c>
      <c r="J228" s="7">
        <v>491.67899999999997</v>
      </c>
      <c r="K228" s="7">
        <v>2579.6170000000002</v>
      </c>
      <c r="L228" s="7">
        <v>856.84799999999996</v>
      </c>
      <c r="M228" s="7">
        <v>1136.3800000000001</v>
      </c>
      <c r="N228" s="7">
        <v>788.43600000000004</v>
      </c>
      <c r="O228" s="7">
        <v>100</v>
      </c>
      <c r="P228" s="13">
        <v>6778.7879999999996</v>
      </c>
      <c r="Q228" s="12">
        <v>194.44300000000001</v>
      </c>
      <c r="R228" s="7">
        <v>66.343999999999994</v>
      </c>
      <c r="S228" s="7">
        <v>260.78700000000003</v>
      </c>
      <c r="T228" s="8">
        <v>24501340</v>
      </c>
      <c r="U228" s="111">
        <v>15440866</v>
      </c>
      <c r="V228" s="11">
        <v>0</v>
      </c>
      <c r="W228" s="138">
        <v>72.954643766095586</v>
      </c>
      <c r="X228" s="99">
        <v>68</v>
      </c>
      <c r="Y228" s="100">
        <v>38</v>
      </c>
      <c r="Z228" s="104">
        <v>53</v>
      </c>
    </row>
    <row r="229" spans="1:26" hidden="1" x14ac:dyDescent="0.2">
      <c r="A229" s="84" t="s">
        <v>68</v>
      </c>
      <c r="B229" s="40">
        <v>37055</v>
      </c>
      <c r="C229" s="8">
        <v>3987.143</v>
      </c>
      <c r="D229" s="7">
        <v>3049.5369999999998</v>
      </c>
      <c r="E229" s="13">
        <v>7036.68</v>
      </c>
      <c r="F229" s="97">
        <v>581.51300000000037</v>
      </c>
      <c r="G229" s="123"/>
      <c r="H229" s="123"/>
      <c r="I229" s="7">
        <v>349.54500000000002</v>
      </c>
      <c r="J229" s="7">
        <v>457.947</v>
      </c>
      <c r="K229" s="7">
        <v>2626.55</v>
      </c>
      <c r="L229" s="7">
        <v>858.21299999999997</v>
      </c>
      <c r="M229" s="7">
        <v>1131.25</v>
      </c>
      <c r="N229" s="7">
        <v>773.95899999999995</v>
      </c>
      <c r="O229" s="7">
        <v>100</v>
      </c>
      <c r="P229" s="13">
        <v>6878.9770000000008</v>
      </c>
      <c r="Q229" s="12">
        <v>112.69799999999999</v>
      </c>
      <c r="R229" s="7">
        <v>45.005000000000003</v>
      </c>
      <c r="S229" s="7">
        <v>157.703</v>
      </c>
      <c r="T229" s="8">
        <v>24614038</v>
      </c>
      <c r="U229" s="111">
        <v>15485871</v>
      </c>
      <c r="V229" s="11">
        <v>-4.8316906031686813E-13</v>
      </c>
      <c r="W229" s="138">
        <v>66.36642021955889</v>
      </c>
      <c r="X229" s="99">
        <v>55</v>
      </c>
      <c r="Y229" s="100">
        <v>37</v>
      </c>
      <c r="Z229" s="104">
        <v>46</v>
      </c>
    </row>
    <row r="230" spans="1:26" hidden="1" x14ac:dyDescent="0.2">
      <c r="A230" s="84" t="s">
        <v>69</v>
      </c>
      <c r="B230" s="40">
        <v>37056</v>
      </c>
      <c r="C230" s="8">
        <v>3967.43</v>
      </c>
      <c r="D230" s="7">
        <v>3111.2950000000001</v>
      </c>
      <c r="E230" s="13">
        <v>7078.7250000000004</v>
      </c>
      <c r="F230" s="97">
        <v>434.1490000000008</v>
      </c>
      <c r="G230" s="123"/>
      <c r="H230" s="123"/>
      <c r="I230" s="7">
        <v>265.49200000000002</v>
      </c>
      <c r="J230" s="7">
        <v>486.49799999999999</v>
      </c>
      <c r="K230" s="7">
        <v>2695.951</v>
      </c>
      <c r="L230" s="7">
        <v>865.71100000000001</v>
      </c>
      <c r="M230" s="7">
        <v>1152.828</v>
      </c>
      <c r="N230" s="7">
        <v>779.60699999999997</v>
      </c>
      <c r="O230" s="7">
        <v>100</v>
      </c>
      <c r="P230" s="13">
        <v>6780.2360000000008</v>
      </c>
      <c r="Q230" s="12">
        <v>216.702</v>
      </c>
      <c r="R230" s="7">
        <v>81.787000000000006</v>
      </c>
      <c r="S230" s="7">
        <v>298.48900000000003</v>
      </c>
      <c r="T230" s="8">
        <v>24830740</v>
      </c>
      <c r="U230" s="111">
        <v>15567658</v>
      </c>
      <c r="V230" s="11">
        <v>-4.5474735088646412E-13</v>
      </c>
      <c r="W230" s="138">
        <v>52.437393359761252</v>
      </c>
      <c r="X230" s="99">
        <v>70</v>
      </c>
      <c r="Y230" s="100">
        <v>43</v>
      </c>
      <c r="Z230" s="104">
        <v>56.5</v>
      </c>
    </row>
    <row r="231" spans="1:26" hidden="1" x14ac:dyDescent="0.2">
      <c r="A231" s="84" t="s">
        <v>70</v>
      </c>
      <c r="B231" s="40">
        <v>37057</v>
      </c>
      <c r="C231" s="8">
        <v>4012.9360000000001</v>
      </c>
      <c r="D231" s="7">
        <v>3109.13</v>
      </c>
      <c r="E231" s="13">
        <v>7122.0660000000007</v>
      </c>
      <c r="F231" s="97">
        <v>470.78900000000129</v>
      </c>
      <c r="G231" s="123"/>
      <c r="H231" s="123"/>
      <c r="I231" s="7">
        <v>258.30900000000003</v>
      </c>
      <c r="J231" s="7">
        <v>482.01600000000002</v>
      </c>
      <c r="K231" s="7">
        <v>2711.951</v>
      </c>
      <c r="L231" s="7">
        <v>862.21699999999998</v>
      </c>
      <c r="M231" s="7">
        <v>1143.501</v>
      </c>
      <c r="N231" s="7">
        <v>774.13699999999994</v>
      </c>
      <c r="O231" s="7">
        <v>100</v>
      </c>
      <c r="P231" s="13">
        <v>6802.92</v>
      </c>
      <c r="Q231" s="12">
        <v>214.97800000000001</v>
      </c>
      <c r="R231" s="7">
        <v>104.16800000000001</v>
      </c>
      <c r="S231" s="7">
        <v>319.14600000000002</v>
      </c>
      <c r="T231" s="8">
        <v>25045718</v>
      </c>
      <c r="U231" s="111">
        <v>15671826</v>
      </c>
      <c r="V231" s="11">
        <v>0</v>
      </c>
      <c r="W231" s="138">
        <v>58.180753504611793</v>
      </c>
      <c r="X231" s="99">
        <v>81</v>
      </c>
      <c r="Y231" s="100">
        <v>56</v>
      </c>
      <c r="Z231" s="104">
        <v>68.5</v>
      </c>
    </row>
    <row r="232" spans="1:26" hidden="1" x14ac:dyDescent="0.2">
      <c r="A232" s="84" t="s">
        <v>71</v>
      </c>
      <c r="B232" s="40">
        <v>37058</v>
      </c>
      <c r="C232" s="8">
        <v>4031.0169999999998</v>
      </c>
      <c r="D232" s="7">
        <v>3056.8510000000001</v>
      </c>
      <c r="E232" s="13">
        <v>7087.8680000000004</v>
      </c>
      <c r="F232" s="97">
        <v>379.65700000000015</v>
      </c>
      <c r="G232" s="123"/>
      <c r="H232" s="123"/>
      <c r="I232" s="7">
        <v>251.14500000000001</v>
      </c>
      <c r="J232" s="7">
        <v>492.86599999999999</v>
      </c>
      <c r="K232" s="7">
        <v>2634.4</v>
      </c>
      <c r="L232" s="7">
        <v>835.65899999999999</v>
      </c>
      <c r="M232" s="7">
        <v>1146.2149999999999</v>
      </c>
      <c r="N232" s="7">
        <v>786.59100000000001</v>
      </c>
      <c r="O232" s="7">
        <v>100</v>
      </c>
      <c r="P232" s="13">
        <v>6626.5330000000004</v>
      </c>
      <c r="Q232" s="12">
        <v>293.05200000000002</v>
      </c>
      <c r="R232" s="7">
        <v>168.28299999999999</v>
      </c>
      <c r="S232" s="7">
        <v>461.33499999999998</v>
      </c>
      <c r="T232" s="8">
        <v>25338770</v>
      </c>
      <c r="U232" s="111">
        <v>15840109</v>
      </c>
      <c r="V232" s="11">
        <v>0</v>
      </c>
      <c r="W232" s="138">
        <v>65.549036549979192</v>
      </c>
      <c r="X232" s="99">
        <v>90</v>
      </c>
      <c r="Y232" s="100">
        <v>53</v>
      </c>
      <c r="Z232" s="104">
        <v>71.5</v>
      </c>
    </row>
    <row r="233" spans="1:26" hidden="1" x14ac:dyDescent="0.2">
      <c r="A233" s="84" t="s">
        <v>72</v>
      </c>
      <c r="B233" s="40">
        <v>37059</v>
      </c>
      <c r="C233" s="8">
        <v>4063.1889999999999</v>
      </c>
      <c r="D233" s="7">
        <v>2888.1030000000001</v>
      </c>
      <c r="E233" s="13">
        <v>6951.2919999999995</v>
      </c>
      <c r="F233" s="97">
        <v>456.55099999999982</v>
      </c>
      <c r="G233" s="123"/>
      <c r="H233" s="123"/>
      <c r="I233" s="7">
        <v>243.13300000000001</v>
      </c>
      <c r="J233" s="7">
        <v>504.15600000000001</v>
      </c>
      <c r="K233" s="7">
        <v>2493.6280000000002</v>
      </c>
      <c r="L233" s="7">
        <v>810.49800000000005</v>
      </c>
      <c r="M233" s="7">
        <v>1146.0409999999999</v>
      </c>
      <c r="N233" s="7">
        <v>780.31899999999996</v>
      </c>
      <c r="O233" s="7">
        <v>100</v>
      </c>
      <c r="P233" s="13">
        <v>6534.3259999999991</v>
      </c>
      <c r="Q233" s="12">
        <v>294.78800000000001</v>
      </c>
      <c r="R233" s="7">
        <v>122.178</v>
      </c>
      <c r="S233" s="7">
        <v>416.96600000000001</v>
      </c>
      <c r="T233" s="8">
        <v>25633558</v>
      </c>
      <c r="U233" s="111">
        <v>15962287</v>
      </c>
      <c r="V233" s="11">
        <v>0</v>
      </c>
      <c r="W233" s="138">
        <v>70.692898896393416</v>
      </c>
      <c r="X233" s="99">
        <v>92</v>
      </c>
      <c r="Y233" s="100">
        <v>63</v>
      </c>
      <c r="Z233" s="104">
        <v>77.5</v>
      </c>
    </row>
    <row r="234" spans="1:26" hidden="1" x14ac:dyDescent="0.2">
      <c r="A234" s="84" t="s">
        <v>73</v>
      </c>
      <c r="B234" s="40">
        <v>37060</v>
      </c>
      <c r="C234" s="8">
        <v>4056.5729999999999</v>
      </c>
      <c r="D234" s="7">
        <v>2676.3240000000001</v>
      </c>
      <c r="E234" s="13">
        <v>6732.8969999999999</v>
      </c>
      <c r="F234" s="97">
        <v>465.40299999999905</v>
      </c>
      <c r="G234" s="123"/>
      <c r="H234" s="123"/>
      <c r="I234" s="7">
        <v>259.58699999999999</v>
      </c>
      <c r="J234" s="7">
        <v>506.262</v>
      </c>
      <c r="K234" s="7">
        <v>2240.451</v>
      </c>
      <c r="L234" s="7">
        <v>861.875</v>
      </c>
      <c r="M234" s="7">
        <v>1147.8009999999999</v>
      </c>
      <c r="N234" s="7">
        <v>793.51499999999999</v>
      </c>
      <c r="O234" s="7">
        <v>100</v>
      </c>
      <c r="P234" s="13">
        <v>6374.8940000000002</v>
      </c>
      <c r="Q234" s="12">
        <v>244.238</v>
      </c>
      <c r="R234" s="7">
        <v>113.765</v>
      </c>
      <c r="S234" s="7">
        <v>358.00299999999999</v>
      </c>
      <c r="T234" s="8">
        <v>25877796</v>
      </c>
      <c r="U234" s="111">
        <v>16076052</v>
      </c>
      <c r="V234" s="11">
        <v>0</v>
      </c>
      <c r="W234" s="138">
        <v>75.671831586132555</v>
      </c>
      <c r="X234" s="99">
        <v>78</v>
      </c>
      <c r="Y234" s="100">
        <v>54</v>
      </c>
      <c r="Z234" s="104">
        <v>66</v>
      </c>
    </row>
    <row r="235" spans="1:26" hidden="1" x14ac:dyDescent="0.2">
      <c r="A235" s="84" t="s">
        <v>74</v>
      </c>
      <c r="B235" s="40">
        <v>37061</v>
      </c>
      <c r="C235" s="8">
        <v>3949</v>
      </c>
      <c r="D235" s="7">
        <v>2642.8649999999998</v>
      </c>
      <c r="E235" s="13">
        <v>6591.8649999999998</v>
      </c>
      <c r="F235" s="97">
        <v>492.82</v>
      </c>
      <c r="G235" s="123"/>
      <c r="H235" s="123"/>
      <c r="I235" s="7">
        <v>258.52999999999997</v>
      </c>
      <c r="J235" s="7">
        <v>439.07299999999998</v>
      </c>
      <c r="K235" s="7">
        <v>2263.1610000000001</v>
      </c>
      <c r="L235" s="7">
        <v>856.78800000000001</v>
      </c>
      <c r="M235" s="7">
        <v>1174.4380000000001</v>
      </c>
      <c r="N235" s="7">
        <v>785.721</v>
      </c>
      <c r="O235" s="7">
        <v>99</v>
      </c>
      <c r="P235" s="13">
        <v>6369.530999999999</v>
      </c>
      <c r="Q235" s="12">
        <v>144.49700000000001</v>
      </c>
      <c r="R235" s="7">
        <v>77.837000000000003</v>
      </c>
      <c r="S235" s="7">
        <v>222.334</v>
      </c>
      <c r="T235" s="8">
        <v>26022293</v>
      </c>
      <c r="U235" s="111">
        <v>16153889</v>
      </c>
      <c r="V235" s="11">
        <v>7.3896444519050419E-13</v>
      </c>
      <c r="W235" s="138">
        <v>71.07908087883996</v>
      </c>
      <c r="X235" s="99">
        <v>84</v>
      </c>
      <c r="Y235" s="100">
        <v>53</v>
      </c>
      <c r="Z235" s="104">
        <v>68.5</v>
      </c>
    </row>
    <row r="236" spans="1:26" hidden="1" x14ac:dyDescent="0.2">
      <c r="A236" s="84" t="s">
        <v>68</v>
      </c>
      <c r="B236" s="40">
        <v>37062</v>
      </c>
      <c r="C236" s="8">
        <v>3993.0360000000001</v>
      </c>
      <c r="D236" s="7">
        <v>2697.2510000000002</v>
      </c>
      <c r="E236" s="13">
        <v>6690.2870000000003</v>
      </c>
      <c r="F236" s="97">
        <v>540.18400000000122</v>
      </c>
      <c r="G236" s="123"/>
      <c r="H236" s="123"/>
      <c r="I236" s="7">
        <v>266.28300000000002</v>
      </c>
      <c r="J236" s="7">
        <v>446.61799999999999</v>
      </c>
      <c r="K236" s="7">
        <v>2213.8159999999998</v>
      </c>
      <c r="L236" s="7">
        <v>920.548</v>
      </c>
      <c r="M236" s="7">
        <v>1138.962</v>
      </c>
      <c r="N236" s="7">
        <v>791.31299999999999</v>
      </c>
      <c r="O236" s="7">
        <v>100</v>
      </c>
      <c r="P236" s="13">
        <v>6417.7240000000002</v>
      </c>
      <c r="Q236" s="12">
        <v>201.06399999999999</v>
      </c>
      <c r="R236" s="7">
        <v>71.498999999999995</v>
      </c>
      <c r="S236" s="7">
        <v>272.56299999999999</v>
      </c>
      <c r="T236" s="8">
        <v>26223357</v>
      </c>
      <c r="U236" s="111">
        <v>16225388</v>
      </c>
      <c r="V236" s="11">
        <v>0</v>
      </c>
      <c r="W236" s="138">
        <v>62.842977675616538</v>
      </c>
      <c r="X236" s="99">
        <v>88</v>
      </c>
      <c r="Y236" s="100">
        <v>56</v>
      </c>
      <c r="Z236" s="104">
        <v>72</v>
      </c>
    </row>
    <row r="237" spans="1:26" hidden="1" x14ac:dyDescent="0.2">
      <c r="A237" s="84" t="s">
        <v>69</v>
      </c>
      <c r="B237" s="40">
        <v>37063</v>
      </c>
      <c r="C237" s="8">
        <v>3988.9949999999999</v>
      </c>
      <c r="D237" s="7">
        <v>2919.3789999999999</v>
      </c>
      <c r="E237" s="13">
        <v>6908.3739999999998</v>
      </c>
      <c r="F237" s="97">
        <v>535.26399999999921</v>
      </c>
      <c r="G237" s="123"/>
      <c r="H237" s="123"/>
      <c r="I237" s="7">
        <v>254.79400000000001</v>
      </c>
      <c r="J237" s="7">
        <v>493.04599999999999</v>
      </c>
      <c r="K237" s="7">
        <v>2408.058</v>
      </c>
      <c r="L237" s="7">
        <v>893.66099999999994</v>
      </c>
      <c r="M237" s="7">
        <v>1162.81</v>
      </c>
      <c r="N237" s="7">
        <v>786.14700000000005</v>
      </c>
      <c r="O237" s="7">
        <v>100</v>
      </c>
      <c r="P237" s="13">
        <v>6633.78</v>
      </c>
      <c r="Q237" s="12">
        <v>211.113</v>
      </c>
      <c r="R237" s="7">
        <v>63.481000000000002</v>
      </c>
      <c r="S237" s="7">
        <v>274.59399999999999</v>
      </c>
      <c r="T237" s="8">
        <v>26434470</v>
      </c>
      <c r="U237" s="111">
        <v>16288869</v>
      </c>
      <c r="V237" s="11">
        <v>0</v>
      </c>
      <c r="W237" s="138">
        <v>66.032242637682316</v>
      </c>
      <c r="X237" s="99">
        <v>93</v>
      </c>
      <c r="Y237" s="100">
        <v>58</v>
      </c>
      <c r="Z237" s="104">
        <v>75.5</v>
      </c>
    </row>
    <row r="238" spans="1:26" hidden="1" x14ac:dyDescent="0.2">
      <c r="A238" s="84" t="s">
        <v>70</v>
      </c>
      <c r="B238" s="40">
        <v>37064</v>
      </c>
      <c r="C238" s="8">
        <v>4023.627</v>
      </c>
      <c r="D238" s="7">
        <v>2978.63</v>
      </c>
      <c r="E238" s="13">
        <v>7002.2569999999996</v>
      </c>
      <c r="F238" s="97">
        <v>519.5649999999988</v>
      </c>
      <c r="G238" s="123"/>
      <c r="H238" s="123"/>
      <c r="I238" s="7">
        <v>263.98500000000001</v>
      </c>
      <c r="J238" s="7">
        <v>481.47800000000001</v>
      </c>
      <c r="K238" s="7">
        <v>2499.7559999999999</v>
      </c>
      <c r="L238" s="7">
        <v>917.63099999999997</v>
      </c>
      <c r="M238" s="7">
        <v>1164.1969999999999</v>
      </c>
      <c r="N238" s="7">
        <v>787.73800000000006</v>
      </c>
      <c r="O238" s="7">
        <v>100</v>
      </c>
      <c r="P238" s="13">
        <v>6734.35</v>
      </c>
      <c r="Q238" s="12">
        <v>182.751</v>
      </c>
      <c r="R238" s="7">
        <v>85.156000000000006</v>
      </c>
      <c r="S238" s="7">
        <v>267.90700000000004</v>
      </c>
      <c r="T238" s="8">
        <v>26617221</v>
      </c>
      <c r="U238" s="111">
        <v>16374025</v>
      </c>
      <c r="V238" s="11">
        <v>0</v>
      </c>
      <c r="W238" s="138">
        <v>68.486083034719371</v>
      </c>
      <c r="X238" s="99">
        <v>98</v>
      </c>
      <c r="Y238" s="100">
        <v>63</v>
      </c>
      <c r="Z238" s="104">
        <v>80.5</v>
      </c>
    </row>
    <row r="239" spans="1:26" hidden="1" x14ac:dyDescent="0.2">
      <c r="A239" s="84" t="s">
        <v>71</v>
      </c>
      <c r="B239" s="40">
        <v>37065</v>
      </c>
      <c r="C239" s="8">
        <v>3924.3539999999998</v>
      </c>
      <c r="D239" s="7">
        <v>2998.4609999999998</v>
      </c>
      <c r="E239" s="13">
        <v>6922.8149999999996</v>
      </c>
      <c r="F239" s="97">
        <v>412.74600000000027</v>
      </c>
      <c r="G239" s="123"/>
      <c r="H239" s="123"/>
      <c r="I239" s="7">
        <v>254.74299999999999</v>
      </c>
      <c r="J239" s="7">
        <v>470.28800000000001</v>
      </c>
      <c r="K239" s="7">
        <v>2527.58</v>
      </c>
      <c r="L239" s="7">
        <v>887.04300000000001</v>
      </c>
      <c r="M239" s="7">
        <v>1165.374</v>
      </c>
      <c r="N239" s="7">
        <v>785.70100000000002</v>
      </c>
      <c r="O239" s="7">
        <v>100</v>
      </c>
      <c r="P239" s="13">
        <v>6603.4749999999995</v>
      </c>
      <c r="Q239" s="12">
        <v>240.06399999999999</v>
      </c>
      <c r="R239" s="7">
        <v>79.275999999999996</v>
      </c>
      <c r="S239" s="7">
        <v>319.33999999999997</v>
      </c>
      <c r="T239" s="8">
        <v>26857285</v>
      </c>
      <c r="U239" s="111">
        <v>16453301</v>
      </c>
      <c r="V239" s="11">
        <v>0</v>
      </c>
      <c r="W239" s="138">
        <v>73.69308872444617</v>
      </c>
      <c r="X239" s="99">
        <v>95</v>
      </c>
      <c r="Y239" s="100">
        <v>78</v>
      </c>
      <c r="Z239" s="104">
        <v>86.5</v>
      </c>
    </row>
    <row r="240" spans="1:26" hidden="1" x14ac:dyDescent="0.2">
      <c r="A240" s="84" t="s">
        <v>72</v>
      </c>
      <c r="B240" s="40">
        <v>37066</v>
      </c>
      <c r="C240" s="8">
        <v>3932.5039999999999</v>
      </c>
      <c r="D240" s="7">
        <v>2952.9</v>
      </c>
      <c r="E240" s="13">
        <v>6885.4040000000005</v>
      </c>
      <c r="F240" s="97">
        <v>420.23300000000012</v>
      </c>
      <c r="G240" s="123"/>
      <c r="H240" s="123"/>
      <c r="I240" s="7">
        <v>249.18799999999999</v>
      </c>
      <c r="J240" s="7">
        <v>478.22899999999998</v>
      </c>
      <c r="K240" s="7">
        <v>2525.13</v>
      </c>
      <c r="L240" s="7">
        <v>832.78899999999999</v>
      </c>
      <c r="M240" s="7">
        <v>1163.405</v>
      </c>
      <c r="N240" s="7">
        <v>787.774</v>
      </c>
      <c r="O240" s="7">
        <v>100</v>
      </c>
      <c r="P240" s="13">
        <v>6556.7480000000005</v>
      </c>
      <c r="Q240" s="12">
        <v>228.27</v>
      </c>
      <c r="R240" s="7">
        <v>100.386</v>
      </c>
      <c r="S240" s="7">
        <v>328.65600000000001</v>
      </c>
      <c r="T240" s="8">
        <v>27085555</v>
      </c>
      <c r="U240" s="111">
        <v>16553687</v>
      </c>
      <c r="V240" s="11">
        <v>0</v>
      </c>
      <c r="W240" s="138">
        <v>76.485482978131301</v>
      </c>
      <c r="X240" s="99">
        <v>96</v>
      </c>
      <c r="Y240" s="100">
        <v>70</v>
      </c>
      <c r="Z240" s="104">
        <v>83</v>
      </c>
    </row>
    <row r="241" spans="1:26" hidden="1" x14ac:dyDescent="0.2">
      <c r="A241" s="84" t="s">
        <v>73</v>
      </c>
      <c r="B241" s="40">
        <v>37067</v>
      </c>
      <c r="C241" s="8">
        <v>3955.1379999999999</v>
      </c>
      <c r="D241" s="7">
        <v>2998.7040000000002</v>
      </c>
      <c r="E241" s="13">
        <v>6953.8420000000006</v>
      </c>
      <c r="F241" s="97">
        <v>449.16700000000054</v>
      </c>
      <c r="G241" s="123"/>
      <c r="H241" s="123"/>
      <c r="I241" s="7">
        <v>249.14</v>
      </c>
      <c r="J241" s="7">
        <v>491.38400000000001</v>
      </c>
      <c r="K241" s="7">
        <v>2527.596</v>
      </c>
      <c r="L241" s="7">
        <v>875.06799999999998</v>
      </c>
      <c r="M241" s="7">
        <v>1162.9469999999999</v>
      </c>
      <c r="N241" s="7">
        <v>788.56600000000003</v>
      </c>
      <c r="O241" s="7">
        <v>100</v>
      </c>
      <c r="P241" s="13">
        <v>6643.8680000000004</v>
      </c>
      <c r="Q241" s="12">
        <v>227.96</v>
      </c>
      <c r="R241" s="7">
        <v>82.013999999999996</v>
      </c>
      <c r="S241" s="7">
        <v>309.97399999999999</v>
      </c>
      <c r="T241" s="8">
        <v>27313515</v>
      </c>
      <c r="U241" s="111">
        <v>16635701</v>
      </c>
      <c r="V241" s="11">
        <v>0</v>
      </c>
      <c r="W241" s="138">
        <v>77.463816192507281</v>
      </c>
      <c r="X241" s="99">
        <v>89</v>
      </c>
      <c r="Y241" s="100">
        <v>63</v>
      </c>
      <c r="Z241" s="104">
        <v>76</v>
      </c>
    </row>
    <row r="242" spans="1:26" hidden="1" x14ac:dyDescent="0.2">
      <c r="A242" s="84" t="s">
        <v>74</v>
      </c>
      <c r="B242" s="40">
        <v>37068</v>
      </c>
      <c r="C242" s="8">
        <v>3975.277</v>
      </c>
      <c r="D242" s="7">
        <v>2974.6239999999998</v>
      </c>
      <c r="E242" s="13">
        <v>6949.9009999999998</v>
      </c>
      <c r="F242" s="97">
        <v>497.69899999999956</v>
      </c>
      <c r="G242" s="123"/>
      <c r="H242" s="123"/>
      <c r="I242" s="7">
        <v>261.63499999999999</v>
      </c>
      <c r="J242" s="7">
        <v>476.18599999999998</v>
      </c>
      <c r="K242" s="7">
        <v>2528.6849999999999</v>
      </c>
      <c r="L242" s="7">
        <v>848.59100000000001</v>
      </c>
      <c r="M242" s="7">
        <v>1155.171</v>
      </c>
      <c r="N242" s="7">
        <v>795.22900000000004</v>
      </c>
      <c r="O242" s="7">
        <v>100</v>
      </c>
      <c r="P242" s="13">
        <v>6663.1959999999999</v>
      </c>
      <c r="Q242" s="12">
        <v>206.399</v>
      </c>
      <c r="R242" s="7">
        <v>80.305999999999997</v>
      </c>
      <c r="S242" s="7">
        <v>286.70499999999998</v>
      </c>
      <c r="T242" s="8">
        <v>27519914</v>
      </c>
      <c r="U242" s="111">
        <v>16716007</v>
      </c>
      <c r="V242" s="11">
        <v>0</v>
      </c>
      <c r="W242" s="138">
        <v>76.87266176128351</v>
      </c>
      <c r="X242" s="99">
        <v>81</v>
      </c>
      <c r="Y242" s="100">
        <v>68</v>
      </c>
      <c r="Z242" s="104">
        <v>74.5</v>
      </c>
    </row>
    <row r="243" spans="1:26" hidden="1" x14ac:dyDescent="0.2">
      <c r="A243" s="84" t="s">
        <v>68</v>
      </c>
      <c r="B243" s="40">
        <v>37069</v>
      </c>
      <c r="C243" s="8">
        <v>3905.8879999999999</v>
      </c>
      <c r="D243" s="7">
        <v>3100.4920000000002</v>
      </c>
      <c r="E243" s="13">
        <v>7006.38</v>
      </c>
      <c r="F243" s="97">
        <v>314.78599999999994</v>
      </c>
      <c r="G243" s="123"/>
      <c r="H243" s="123"/>
      <c r="I243" s="7">
        <v>262.95699999999999</v>
      </c>
      <c r="J243" s="7">
        <v>423.48700000000002</v>
      </c>
      <c r="K243" s="7">
        <v>2666.587</v>
      </c>
      <c r="L243" s="7">
        <v>916.29499999999996</v>
      </c>
      <c r="M243" s="7">
        <v>1169.2840000000001</v>
      </c>
      <c r="N243" s="7">
        <v>789.35500000000002</v>
      </c>
      <c r="O243" s="7">
        <v>100</v>
      </c>
      <c r="P243" s="13">
        <v>6642.7510000000002</v>
      </c>
      <c r="Q243" s="12">
        <v>168.02099999999999</v>
      </c>
      <c r="R243" s="7">
        <v>195.608</v>
      </c>
      <c r="S243" s="7">
        <v>363.62900000000002</v>
      </c>
      <c r="T243" s="8">
        <v>27687935</v>
      </c>
      <c r="U243" s="111">
        <v>16911615</v>
      </c>
      <c r="V243" s="11">
        <v>0</v>
      </c>
      <c r="W243" s="138">
        <v>74.161461836424266</v>
      </c>
      <c r="X243" s="99">
        <v>92</v>
      </c>
      <c r="Y243" s="100">
        <v>67</v>
      </c>
      <c r="Z243" s="104">
        <v>79.5</v>
      </c>
    </row>
    <row r="244" spans="1:26" hidden="1" x14ac:dyDescent="0.2">
      <c r="A244" s="84" t="s">
        <v>69</v>
      </c>
      <c r="B244" s="40">
        <v>37070</v>
      </c>
      <c r="C244" s="8">
        <v>3938.692</v>
      </c>
      <c r="D244" s="7">
        <v>3085.6849999999999</v>
      </c>
      <c r="E244" s="13">
        <v>7024.3770000000004</v>
      </c>
      <c r="F244" s="97">
        <v>490.99100000000112</v>
      </c>
      <c r="G244" s="123"/>
      <c r="H244" s="123"/>
      <c r="I244" s="7">
        <v>261.36500000000001</v>
      </c>
      <c r="J244" s="7">
        <v>429.75900000000001</v>
      </c>
      <c r="K244" s="7">
        <v>2708.098</v>
      </c>
      <c r="L244" s="7">
        <v>855.91800000000001</v>
      </c>
      <c r="M244" s="7">
        <v>1151.366</v>
      </c>
      <c r="N244" s="7">
        <v>807.12900000000002</v>
      </c>
      <c r="O244" s="7">
        <v>100</v>
      </c>
      <c r="P244" s="13">
        <v>6804.6260000000002</v>
      </c>
      <c r="Q244" s="12">
        <v>128.13200000000001</v>
      </c>
      <c r="R244" s="7">
        <v>91.619</v>
      </c>
      <c r="S244" s="7">
        <v>219.751</v>
      </c>
      <c r="T244" s="8">
        <v>27816067</v>
      </c>
      <c r="U244" s="111">
        <v>17003234</v>
      </c>
      <c r="V244" s="11">
        <v>0</v>
      </c>
      <c r="W244" s="138">
        <v>74.5109342353324</v>
      </c>
      <c r="X244" s="99">
        <v>92</v>
      </c>
      <c r="Y244" s="100">
        <v>66</v>
      </c>
      <c r="Z244" s="104">
        <v>79</v>
      </c>
    </row>
    <row r="245" spans="1:26" hidden="1" x14ac:dyDescent="0.2">
      <c r="A245" s="84" t="s">
        <v>70</v>
      </c>
      <c r="B245" s="40">
        <v>37071</v>
      </c>
      <c r="C245" s="8">
        <v>3951.7069999999999</v>
      </c>
      <c r="D245" s="7">
        <v>2847.6869999999999</v>
      </c>
      <c r="E245" s="13">
        <v>6799.3940000000002</v>
      </c>
      <c r="F245" s="97">
        <v>375.60800000000017</v>
      </c>
      <c r="G245" s="123"/>
      <c r="H245" s="123"/>
      <c r="I245" s="7">
        <v>245.494</v>
      </c>
      <c r="J245" s="7">
        <v>430.01499999999999</v>
      </c>
      <c r="K245" s="7">
        <v>2463.9780000000001</v>
      </c>
      <c r="L245" s="7">
        <v>885.41399999999999</v>
      </c>
      <c r="M245" s="7">
        <v>1160.3720000000001</v>
      </c>
      <c r="N245" s="7">
        <v>800.37</v>
      </c>
      <c r="O245" s="7">
        <v>100</v>
      </c>
      <c r="P245" s="13">
        <v>6461.2510000000002</v>
      </c>
      <c r="Q245" s="12">
        <v>239.49100000000001</v>
      </c>
      <c r="R245" s="7">
        <v>98.652000000000001</v>
      </c>
      <c r="S245" s="7">
        <v>338.14300000000003</v>
      </c>
      <c r="T245" s="8">
        <v>28055558</v>
      </c>
      <c r="U245" s="111">
        <v>17101886</v>
      </c>
      <c r="V245" s="11">
        <v>0</v>
      </c>
      <c r="W245" s="138">
        <v>77.746522240803358</v>
      </c>
      <c r="X245" s="99">
        <v>96</v>
      </c>
      <c r="Y245" s="100">
        <v>63</v>
      </c>
      <c r="Z245" s="104">
        <v>79.5</v>
      </c>
    </row>
    <row r="246" spans="1:26" ht="10.8" hidden="1" thickBot="1" x14ac:dyDescent="0.25">
      <c r="A246" s="94" t="s">
        <v>71</v>
      </c>
      <c r="B246" s="41">
        <v>37072</v>
      </c>
      <c r="C246" s="42">
        <v>3936.3609999999999</v>
      </c>
      <c r="D246" s="43">
        <v>2960.2860000000001</v>
      </c>
      <c r="E246" s="46">
        <v>6896.6469999999999</v>
      </c>
      <c r="F246" s="98">
        <v>437.88599999999934</v>
      </c>
      <c r="G246" s="124"/>
      <c r="H246" s="124"/>
      <c r="I246" s="43">
        <v>235.34</v>
      </c>
      <c r="J246" s="43">
        <v>395.15899999999999</v>
      </c>
      <c r="K246" s="43">
        <v>2629.2440000000001</v>
      </c>
      <c r="L246" s="43">
        <v>833.31899999999996</v>
      </c>
      <c r="M246" s="43">
        <v>1146.299</v>
      </c>
      <c r="N246" s="43">
        <v>802.63300000000004</v>
      </c>
      <c r="O246" s="43">
        <v>100</v>
      </c>
      <c r="P246" s="46">
        <v>6579.88</v>
      </c>
      <c r="Q246" s="45">
        <v>245.197</v>
      </c>
      <c r="R246" s="43">
        <v>71.569999999999993</v>
      </c>
      <c r="S246" s="43">
        <v>316.767</v>
      </c>
      <c r="T246" s="42">
        <v>28300755</v>
      </c>
      <c r="U246" s="118">
        <v>17173456</v>
      </c>
      <c r="V246" s="47">
        <v>0</v>
      </c>
      <c r="W246" s="139">
        <v>78.592368493797537</v>
      </c>
      <c r="X246" s="101">
        <v>101</v>
      </c>
      <c r="Y246" s="102">
        <v>65</v>
      </c>
      <c r="Z246" s="105">
        <v>83</v>
      </c>
    </row>
    <row r="247" spans="1:26" hidden="1" x14ac:dyDescent="0.2">
      <c r="A247" s="84" t="s">
        <v>72</v>
      </c>
      <c r="B247" s="40">
        <v>37073</v>
      </c>
      <c r="C247" s="8">
        <v>3916</v>
      </c>
      <c r="D247" s="7">
        <v>3100</v>
      </c>
      <c r="E247" s="13">
        <v>7016</v>
      </c>
      <c r="F247" s="83">
        <v>363</v>
      </c>
      <c r="G247" s="123">
        <v>6</v>
      </c>
      <c r="H247" s="123">
        <v>6</v>
      </c>
      <c r="I247" s="10">
        <v>227</v>
      </c>
      <c r="J247" s="7">
        <v>340</v>
      </c>
      <c r="K247" s="7">
        <v>2761</v>
      </c>
      <c r="L247" s="7">
        <v>834</v>
      </c>
      <c r="M247" s="7">
        <v>1153</v>
      </c>
      <c r="N247" s="5">
        <v>850</v>
      </c>
      <c r="O247" s="5">
        <v>100</v>
      </c>
      <c r="P247" s="13">
        <v>6628</v>
      </c>
      <c r="Q247" s="12">
        <v>254</v>
      </c>
      <c r="R247" s="7">
        <v>134.11600000000001</v>
      </c>
      <c r="S247" s="7">
        <v>388.11599999999999</v>
      </c>
      <c r="T247" s="8">
        <v>28554755</v>
      </c>
      <c r="U247" s="111">
        <v>17307572</v>
      </c>
      <c r="V247" s="11">
        <v>-0.11599999999998545</v>
      </c>
      <c r="W247" s="138">
        <v>80.418474721715342</v>
      </c>
      <c r="X247" s="88">
        <v>100</v>
      </c>
      <c r="Y247" s="28">
        <v>65</v>
      </c>
      <c r="Z247" s="34">
        <v>76</v>
      </c>
    </row>
    <row r="248" spans="1:26" hidden="1" x14ac:dyDescent="0.2">
      <c r="A248" s="84" t="s">
        <v>73</v>
      </c>
      <c r="B248" s="40">
        <v>37074</v>
      </c>
      <c r="C248" s="8">
        <v>3869</v>
      </c>
      <c r="D248" s="7">
        <v>2870</v>
      </c>
      <c r="E248" s="13">
        <v>6739</v>
      </c>
      <c r="F248" s="83">
        <v>311</v>
      </c>
      <c r="G248" s="123">
        <v>-46</v>
      </c>
      <c r="H248" s="123">
        <v>-46</v>
      </c>
      <c r="I248" s="10">
        <v>252</v>
      </c>
      <c r="J248" s="7">
        <v>383</v>
      </c>
      <c r="K248" s="7">
        <v>2377</v>
      </c>
      <c r="L248" s="7">
        <v>866</v>
      </c>
      <c r="M248" s="7">
        <v>1152</v>
      </c>
      <c r="N248" s="5">
        <v>885</v>
      </c>
      <c r="O248" s="5">
        <v>100</v>
      </c>
      <c r="P248" s="13">
        <v>6326</v>
      </c>
      <c r="Q248" s="12">
        <v>299</v>
      </c>
      <c r="R248" s="7">
        <v>114.17700000000001</v>
      </c>
      <c r="S248" s="7">
        <v>413.17700000000002</v>
      </c>
      <c r="T248" s="8">
        <v>28853755</v>
      </c>
      <c r="U248" s="111">
        <v>17421749</v>
      </c>
      <c r="V248" s="11">
        <v>-0.17700000000002092</v>
      </c>
      <c r="W248" s="138">
        <v>80.944053034679854</v>
      </c>
      <c r="X248" s="88">
        <v>100</v>
      </c>
      <c r="Y248" s="28">
        <v>70</v>
      </c>
      <c r="Z248" s="34">
        <v>85</v>
      </c>
    </row>
    <row r="249" spans="1:26" hidden="1" x14ac:dyDescent="0.2">
      <c r="A249" s="84" t="s">
        <v>74</v>
      </c>
      <c r="B249" s="40">
        <v>37075</v>
      </c>
      <c r="C249" s="8">
        <v>3956</v>
      </c>
      <c r="D249" s="7">
        <v>2898</v>
      </c>
      <c r="E249" s="13">
        <v>6854</v>
      </c>
      <c r="F249" s="83">
        <v>314</v>
      </c>
      <c r="G249" s="123">
        <v>-43</v>
      </c>
      <c r="H249" s="123">
        <v>-89</v>
      </c>
      <c r="I249" s="10">
        <v>249</v>
      </c>
      <c r="J249" s="7">
        <v>424</v>
      </c>
      <c r="K249" s="7">
        <v>2397</v>
      </c>
      <c r="L249" s="7">
        <v>913</v>
      </c>
      <c r="M249" s="7">
        <v>1114</v>
      </c>
      <c r="N249" s="5">
        <v>903</v>
      </c>
      <c r="O249" s="5">
        <v>100</v>
      </c>
      <c r="P249" s="13">
        <v>6414</v>
      </c>
      <c r="Q249" s="12">
        <v>300</v>
      </c>
      <c r="R249" s="7">
        <v>139.65</v>
      </c>
      <c r="S249" s="7">
        <v>439.65</v>
      </c>
      <c r="T249" s="8">
        <v>29153755</v>
      </c>
      <c r="U249" s="111">
        <v>17561399</v>
      </c>
      <c r="V249" s="11">
        <v>0.35000000000002274</v>
      </c>
      <c r="W249" s="138">
        <v>80.507337034418526</v>
      </c>
      <c r="X249" s="88">
        <v>103</v>
      </c>
      <c r="Y249" s="28">
        <v>69</v>
      </c>
      <c r="Z249" s="34">
        <v>86</v>
      </c>
    </row>
    <row r="250" spans="1:26" hidden="1" x14ac:dyDescent="0.2">
      <c r="A250" s="84" t="s">
        <v>68</v>
      </c>
      <c r="B250" s="40">
        <v>37076</v>
      </c>
      <c r="C250" s="8">
        <v>3980</v>
      </c>
      <c r="D250" s="7">
        <v>3036</v>
      </c>
      <c r="E250" s="13">
        <v>7016</v>
      </c>
      <c r="F250" s="83">
        <v>294</v>
      </c>
      <c r="G250" s="123">
        <v>-63</v>
      </c>
      <c r="H250" s="123">
        <v>-152</v>
      </c>
      <c r="I250" s="10">
        <v>215</v>
      </c>
      <c r="J250" s="7">
        <v>402</v>
      </c>
      <c r="K250" s="7">
        <v>2558</v>
      </c>
      <c r="L250" s="7">
        <v>897</v>
      </c>
      <c r="M250" s="7">
        <v>1148</v>
      </c>
      <c r="N250" s="5">
        <v>887</v>
      </c>
      <c r="O250" s="5">
        <v>100</v>
      </c>
      <c r="P250" s="13">
        <v>6501</v>
      </c>
      <c r="Q250" s="12">
        <v>303</v>
      </c>
      <c r="R250" s="7">
        <v>212.791</v>
      </c>
      <c r="S250" s="7">
        <v>515.79099999999994</v>
      </c>
      <c r="T250" s="8">
        <v>29456755</v>
      </c>
      <c r="U250" s="111">
        <v>17774190</v>
      </c>
      <c r="V250" s="11">
        <v>-0.79099999999993997</v>
      </c>
      <c r="W250" s="138">
        <v>76.855335679467032</v>
      </c>
      <c r="X250" s="88">
        <v>104</v>
      </c>
      <c r="Y250" s="28">
        <v>71</v>
      </c>
      <c r="Z250" s="34">
        <v>87.5</v>
      </c>
    </row>
    <row r="251" spans="1:26" hidden="1" x14ac:dyDescent="0.2">
      <c r="A251" s="84" t="s">
        <v>69</v>
      </c>
      <c r="B251" s="40">
        <v>37077</v>
      </c>
      <c r="C251" s="8">
        <v>4004</v>
      </c>
      <c r="D251" s="7">
        <v>2768</v>
      </c>
      <c r="E251" s="13">
        <v>6772</v>
      </c>
      <c r="F251" s="83">
        <v>448</v>
      </c>
      <c r="G251" s="123">
        <v>91</v>
      </c>
      <c r="H251" s="123">
        <v>-61</v>
      </c>
      <c r="I251" s="10">
        <v>235</v>
      </c>
      <c r="J251" s="7">
        <v>433</v>
      </c>
      <c r="K251" s="7">
        <v>2238</v>
      </c>
      <c r="L251" s="7">
        <v>893</v>
      </c>
      <c r="M251" s="7">
        <v>1137</v>
      </c>
      <c r="N251" s="5">
        <v>912</v>
      </c>
      <c r="O251" s="5">
        <v>100</v>
      </c>
      <c r="P251" s="13">
        <v>6396</v>
      </c>
      <c r="Q251" s="12">
        <v>272</v>
      </c>
      <c r="R251" s="7">
        <v>104.143</v>
      </c>
      <c r="S251" s="7">
        <v>376.14300000000003</v>
      </c>
      <c r="T251" s="8">
        <v>29728755</v>
      </c>
      <c r="U251" s="111">
        <v>17878333</v>
      </c>
      <c r="V251" s="11">
        <v>-0.1430000000000291</v>
      </c>
      <c r="W251" s="138">
        <v>81.227589072134919</v>
      </c>
      <c r="X251" s="88">
        <v>98</v>
      </c>
      <c r="Y251" s="28">
        <v>75</v>
      </c>
      <c r="Z251" s="34">
        <v>86.5</v>
      </c>
    </row>
    <row r="252" spans="1:26" hidden="1" x14ac:dyDescent="0.2">
      <c r="A252" s="84" t="s">
        <v>70</v>
      </c>
      <c r="B252" s="40">
        <v>37078</v>
      </c>
      <c r="C252" s="8">
        <v>3990</v>
      </c>
      <c r="D252" s="7">
        <v>2917</v>
      </c>
      <c r="E252" s="13">
        <v>6907</v>
      </c>
      <c r="F252" s="83">
        <v>429</v>
      </c>
      <c r="G252" s="123">
        <v>72</v>
      </c>
      <c r="H252" s="123">
        <v>11</v>
      </c>
      <c r="I252" s="10">
        <v>234</v>
      </c>
      <c r="J252" s="7">
        <v>398</v>
      </c>
      <c r="K252" s="7">
        <v>2487</v>
      </c>
      <c r="L252" s="7">
        <v>816</v>
      </c>
      <c r="M252" s="7">
        <v>1155</v>
      </c>
      <c r="N252" s="5">
        <v>887</v>
      </c>
      <c r="O252" s="5">
        <v>100</v>
      </c>
      <c r="P252" s="13">
        <v>6506</v>
      </c>
      <c r="Q252" s="12">
        <v>278</v>
      </c>
      <c r="R252" s="7">
        <v>123.60899999999999</v>
      </c>
      <c r="S252" s="7">
        <v>401.60899999999998</v>
      </c>
      <c r="T252" s="8">
        <v>30006755</v>
      </c>
      <c r="U252" s="111">
        <v>18001942</v>
      </c>
      <c r="V252" s="11">
        <v>-0.60899999999998045</v>
      </c>
      <c r="W252" s="138">
        <v>78.031399745330518</v>
      </c>
      <c r="X252" s="88">
        <v>92</v>
      </c>
      <c r="Y252" s="28">
        <v>66</v>
      </c>
      <c r="Z252" s="34">
        <v>79</v>
      </c>
    </row>
    <row r="253" spans="1:26" hidden="1" x14ac:dyDescent="0.2">
      <c r="A253" s="84" t="s">
        <v>71</v>
      </c>
      <c r="B253" s="40">
        <v>37079</v>
      </c>
      <c r="C253" s="8">
        <v>4036</v>
      </c>
      <c r="D253" s="7">
        <v>2999</v>
      </c>
      <c r="E253" s="13">
        <v>7035</v>
      </c>
      <c r="F253" s="83">
        <v>389</v>
      </c>
      <c r="G253" s="123">
        <v>32</v>
      </c>
      <c r="H253" s="123">
        <v>43</v>
      </c>
      <c r="I253" s="10">
        <v>226</v>
      </c>
      <c r="J253" s="7">
        <v>447</v>
      </c>
      <c r="K253" s="7">
        <v>2571</v>
      </c>
      <c r="L253" s="7">
        <v>863</v>
      </c>
      <c r="M253" s="7">
        <v>1154</v>
      </c>
      <c r="N253" s="5">
        <v>887</v>
      </c>
      <c r="O253" s="5">
        <v>100</v>
      </c>
      <c r="P253" s="13">
        <v>6637</v>
      </c>
      <c r="Q253" s="12">
        <v>253</v>
      </c>
      <c r="R253" s="7">
        <v>145.11000000000001</v>
      </c>
      <c r="S253" s="7">
        <v>398.11</v>
      </c>
      <c r="T253" s="8">
        <v>30259755</v>
      </c>
      <c r="U253" s="111">
        <v>18147052</v>
      </c>
      <c r="V253" s="11">
        <v>-0.11000000000001364</v>
      </c>
      <c r="W253" s="138">
        <v>79.716314820235297</v>
      </c>
      <c r="X253" s="88">
        <v>86</v>
      </c>
      <c r="Y253" s="28">
        <v>67</v>
      </c>
      <c r="Z253" s="34">
        <v>76.5</v>
      </c>
    </row>
    <row r="254" spans="1:26" hidden="1" x14ac:dyDescent="0.2">
      <c r="A254" s="84" t="s">
        <v>72</v>
      </c>
      <c r="B254" s="40">
        <v>37080</v>
      </c>
      <c r="C254" s="8">
        <v>3995</v>
      </c>
      <c r="D254" s="7">
        <v>2924</v>
      </c>
      <c r="E254" s="13">
        <v>6919</v>
      </c>
      <c r="F254" s="83">
        <v>340</v>
      </c>
      <c r="G254" s="123">
        <v>-17</v>
      </c>
      <c r="H254" s="123">
        <v>26</v>
      </c>
      <c r="I254" s="10">
        <v>228</v>
      </c>
      <c r="J254" s="7">
        <v>441</v>
      </c>
      <c r="K254" s="7">
        <v>2502</v>
      </c>
      <c r="L254" s="7">
        <v>852</v>
      </c>
      <c r="M254" s="7">
        <v>1153</v>
      </c>
      <c r="N254" s="5">
        <v>880</v>
      </c>
      <c r="O254" s="5">
        <v>100</v>
      </c>
      <c r="P254" s="13">
        <v>6496</v>
      </c>
      <c r="Q254" s="12">
        <v>246</v>
      </c>
      <c r="R254" s="7">
        <v>177.62700000000001</v>
      </c>
      <c r="S254" s="7">
        <v>423.62700000000001</v>
      </c>
      <c r="T254" s="8">
        <v>30505755</v>
      </c>
      <c r="U254" s="111">
        <v>18324679</v>
      </c>
      <c r="V254" s="11">
        <v>-0.62700000000000955</v>
      </c>
      <c r="W254" s="138">
        <v>78.103394213929377</v>
      </c>
      <c r="X254" s="88">
        <v>87</v>
      </c>
      <c r="Y254" s="28">
        <v>70</v>
      </c>
      <c r="Z254" s="34">
        <v>78.5</v>
      </c>
    </row>
    <row r="255" spans="1:26" hidden="1" x14ac:dyDescent="0.2">
      <c r="A255" s="84" t="s">
        <v>73</v>
      </c>
      <c r="B255" s="40">
        <v>37081</v>
      </c>
      <c r="C255" s="8">
        <v>3868</v>
      </c>
      <c r="D255" s="7">
        <v>2447</v>
      </c>
      <c r="E255" s="13">
        <v>6315</v>
      </c>
      <c r="F255" s="83">
        <v>341</v>
      </c>
      <c r="G255" s="93">
        <v>-16</v>
      </c>
      <c r="H255" s="93">
        <v>10</v>
      </c>
      <c r="I255" s="10">
        <v>234</v>
      </c>
      <c r="J255" s="7">
        <v>412</v>
      </c>
      <c r="K255" s="7">
        <v>2123</v>
      </c>
      <c r="L255" s="7">
        <v>780</v>
      </c>
      <c r="M255" s="7">
        <v>1146</v>
      </c>
      <c r="N255" s="5">
        <v>851</v>
      </c>
      <c r="O255" s="5">
        <v>100</v>
      </c>
      <c r="P255" s="13">
        <v>5987</v>
      </c>
      <c r="Q255" s="12">
        <v>172</v>
      </c>
      <c r="R255" s="7">
        <v>156.14099999999999</v>
      </c>
      <c r="S255" s="7">
        <v>328.14099999999996</v>
      </c>
      <c r="T255" s="8">
        <v>30677755</v>
      </c>
      <c r="U255" s="111">
        <v>18480820</v>
      </c>
      <c r="V255" s="11">
        <v>-0.14099999999996271</v>
      </c>
      <c r="W255" s="138">
        <v>76.432443183522253</v>
      </c>
      <c r="X255" s="88">
        <v>86</v>
      </c>
      <c r="Y255" s="28">
        <v>64</v>
      </c>
      <c r="Z255" s="34">
        <v>75</v>
      </c>
    </row>
    <row r="256" spans="1:26" hidden="1" x14ac:dyDescent="0.2">
      <c r="A256" s="84" t="s">
        <v>74</v>
      </c>
      <c r="B256" s="40">
        <v>37082</v>
      </c>
      <c r="C256" s="8">
        <v>3897</v>
      </c>
      <c r="D256" s="7">
        <v>2512</v>
      </c>
      <c r="E256" s="13">
        <v>6409</v>
      </c>
      <c r="F256" s="12">
        <v>486</v>
      </c>
      <c r="G256" s="93">
        <v>129</v>
      </c>
      <c r="H256" s="93">
        <v>139</v>
      </c>
      <c r="I256" s="7">
        <v>222</v>
      </c>
      <c r="J256" s="7">
        <v>298</v>
      </c>
      <c r="K256" s="7">
        <v>2196</v>
      </c>
      <c r="L256" s="7">
        <v>824</v>
      </c>
      <c r="M256" s="7">
        <v>1139</v>
      </c>
      <c r="N256" s="5">
        <v>914</v>
      </c>
      <c r="O256" s="5">
        <v>100</v>
      </c>
      <c r="P256" s="13">
        <v>6179</v>
      </c>
      <c r="Q256" s="12">
        <v>55</v>
      </c>
      <c r="R256" s="7">
        <v>174.55699999999999</v>
      </c>
      <c r="S256" s="7">
        <v>229.55699999999999</v>
      </c>
      <c r="T256" s="8">
        <v>30732755</v>
      </c>
      <c r="U256" s="111">
        <v>18655377</v>
      </c>
      <c r="V256" s="11">
        <v>0.44300000000001205</v>
      </c>
      <c r="W256" s="138">
        <v>74.433891595976164</v>
      </c>
      <c r="X256" s="88">
        <v>85</v>
      </c>
      <c r="Y256" s="28">
        <v>63</v>
      </c>
      <c r="Z256" s="34">
        <v>74</v>
      </c>
    </row>
    <row r="257" spans="1:26" hidden="1" x14ac:dyDescent="0.2">
      <c r="A257" s="84" t="s">
        <v>68</v>
      </c>
      <c r="B257" s="40">
        <v>37083</v>
      </c>
      <c r="C257" s="8">
        <v>3862</v>
      </c>
      <c r="D257" s="7">
        <v>2702</v>
      </c>
      <c r="E257" s="13">
        <v>6564</v>
      </c>
      <c r="F257" s="12">
        <v>398</v>
      </c>
      <c r="G257" s="93">
        <v>41</v>
      </c>
      <c r="H257" s="93">
        <v>180</v>
      </c>
      <c r="I257" s="7">
        <v>226</v>
      </c>
      <c r="J257" s="7">
        <v>335</v>
      </c>
      <c r="K257" s="7">
        <v>2447</v>
      </c>
      <c r="L257" s="7">
        <v>806</v>
      </c>
      <c r="M257" s="7">
        <v>1151</v>
      </c>
      <c r="N257" s="5">
        <v>904</v>
      </c>
      <c r="O257" s="5">
        <v>95</v>
      </c>
      <c r="P257" s="13">
        <v>6362</v>
      </c>
      <c r="Q257" s="12">
        <v>68</v>
      </c>
      <c r="R257" s="7">
        <v>134.22999999999999</v>
      </c>
      <c r="S257" s="7">
        <v>202.23</v>
      </c>
      <c r="T257" s="8">
        <v>30800755</v>
      </c>
      <c r="U257" s="111">
        <v>18789607</v>
      </c>
      <c r="V257" s="11">
        <v>-0.22999999999998977</v>
      </c>
      <c r="W257" s="138">
        <v>73.943257454035006</v>
      </c>
      <c r="X257" s="88">
        <v>90</v>
      </c>
      <c r="Y257" s="28">
        <v>63</v>
      </c>
      <c r="Z257" s="34">
        <v>76.5</v>
      </c>
    </row>
    <row r="258" spans="1:26" hidden="1" x14ac:dyDescent="0.2">
      <c r="A258" s="84" t="s">
        <v>69</v>
      </c>
      <c r="B258" s="40">
        <v>37084</v>
      </c>
      <c r="C258" s="8">
        <v>4010</v>
      </c>
      <c r="D258" s="7">
        <v>2917</v>
      </c>
      <c r="E258" s="13">
        <v>6927</v>
      </c>
      <c r="F258" s="12">
        <v>484</v>
      </c>
      <c r="G258" s="93">
        <v>127</v>
      </c>
      <c r="H258" s="93">
        <v>307</v>
      </c>
      <c r="I258" s="7">
        <v>225</v>
      </c>
      <c r="J258" s="7">
        <v>365</v>
      </c>
      <c r="K258" s="7">
        <v>2631</v>
      </c>
      <c r="L258" s="7">
        <v>831</v>
      </c>
      <c r="M258" s="7">
        <v>1153</v>
      </c>
      <c r="N258" s="5">
        <v>889</v>
      </c>
      <c r="O258" s="5">
        <v>88</v>
      </c>
      <c r="P258" s="13">
        <v>6666</v>
      </c>
      <c r="Q258" s="12">
        <v>169</v>
      </c>
      <c r="R258" s="7">
        <v>92.314999999999998</v>
      </c>
      <c r="S258" s="7">
        <v>261.315</v>
      </c>
      <c r="T258" s="8">
        <v>30969755</v>
      </c>
      <c r="U258" s="111">
        <v>18881922</v>
      </c>
      <c r="V258" s="11">
        <v>-0.31499999999999773</v>
      </c>
      <c r="W258" s="138">
        <v>76.203547982789246</v>
      </c>
      <c r="X258" s="88">
        <v>91</v>
      </c>
      <c r="Y258" s="28">
        <v>63</v>
      </c>
      <c r="Z258" s="34">
        <v>77</v>
      </c>
    </row>
    <row r="259" spans="1:26" hidden="1" x14ac:dyDescent="0.2">
      <c r="A259" s="84" t="s">
        <v>70</v>
      </c>
      <c r="B259" s="40">
        <v>37085</v>
      </c>
      <c r="C259" s="8">
        <v>3992</v>
      </c>
      <c r="D259" s="7">
        <v>2959</v>
      </c>
      <c r="E259" s="13">
        <v>6951</v>
      </c>
      <c r="F259" s="12">
        <v>256</v>
      </c>
      <c r="G259" s="93">
        <v>-101</v>
      </c>
      <c r="H259" s="93">
        <v>206</v>
      </c>
      <c r="I259" s="7">
        <v>212</v>
      </c>
      <c r="J259" s="7">
        <v>394</v>
      </c>
      <c r="K259" s="7">
        <v>2626</v>
      </c>
      <c r="L259" s="7">
        <v>846</v>
      </c>
      <c r="M259" s="7">
        <v>1157</v>
      </c>
      <c r="N259" s="5">
        <v>866</v>
      </c>
      <c r="O259" s="5">
        <v>100</v>
      </c>
      <c r="P259" s="13">
        <v>6457</v>
      </c>
      <c r="Q259" s="12">
        <v>307</v>
      </c>
      <c r="R259" s="7">
        <v>187.238</v>
      </c>
      <c r="S259" s="7">
        <v>494.238</v>
      </c>
      <c r="T259" s="8">
        <v>31276755</v>
      </c>
      <c r="U259" s="111">
        <v>19069160</v>
      </c>
      <c r="V259" s="11">
        <v>-0.23799999999999955</v>
      </c>
      <c r="W259" s="138">
        <v>71.6278521577742</v>
      </c>
      <c r="X259" s="88">
        <v>95</v>
      </c>
      <c r="Y259" s="28">
        <v>69</v>
      </c>
      <c r="Z259" s="34">
        <v>82</v>
      </c>
    </row>
    <row r="260" spans="1:26" hidden="1" x14ac:dyDescent="0.2">
      <c r="A260" s="84" t="s">
        <v>71</v>
      </c>
      <c r="B260" s="40">
        <v>37086</v>
      </c>
      <c r="C260" s="8">
        <v>3864</v>
      </c>
      <c r="D260" s="7">
        <v>3050</v>
      </c>
      <c r="E260" s="13">
        <v>6914</v>
      </c>
      <c r="F260" s="12">
        <v>213</v>
      </c>
      <c r="G260" s="93">
        <v>-144</v>
      </c>
      <c r="H260" s="93">
        <v>62</v>
      </c>
      <c r="I260" s="7">
        <v>191</v>
      </c>
      <c r="J260" s="7">
        <v>297</v>
      </c>
      <c r="K260" s="7">
        <v>2649</v>
      </c>
      <c r="L260" s="7">
        <v>883</v>
      </c>
      <c r="M260" s="7">
        <v>1168</v>
      </c>
      <c r="N260" s="5">
        <v>906</v>
      </c>
      <c r="O260" s="5">
        <v>100</v>
      </c>
      <c r="P260" s="13">
        <v>6407</v>
      </c>
      <c r="Q260" s="12">
        <v>254</v>
      </c>
      <c r="R260" s="7">
        <v>253.71100000000001</v>
      </c>
      <c r="S260" s="7">
        <v>507.71100000000001</v>
      </c>
      <c r="T260" s="8">
        <v>31530755</v>
      </c>
      <c r="U260" s="111">
        <v>19322871</v>
      </c>
      <c r="V260" s="11">
        <v>-0.71100000000001273</v>
      </c>
      <c r="W260" s="138">
        <v>70.19764785257162</v>
      </c>
      <c r="X260" s="88">
        <v>91</v>
      </c>
      <c r="Y260" s="28">
        <v>68</v>
      </c>
      <c r="Z260" s="34">
        <v>79.5</v>
      </c>
    </row>
    <row r="261" spans="1:26" hidden="1" x14ac:dyDescent="0.2">
      <c r="A261" s="84" t="s">
        <v>72</v>
      </c>
      <c r="B261" s="40">
        <v>37087</v>
      </c>
      <c r="C261" s="8">
        <v>3940</v>
      </c>
      <c r="D261" s="7">
        <v>3097</v>
      </c>
      <c r="E261" s="13">
        <v>7037</v>
      </c>
      <c r="F261" s="12">
        <v>264</v>
      </c>
      <c r="G261" s="93">
        <v>-93</v>
      </c>
      <c r="H261" s="93">
        <v>-31</v>
      </c>
      <c r="I261" s="7">
        <v>217</v>
      </c>
      <c r="J261" s="7">
        <v>322</v>
      </c>
      <c r="K261" s="7">
        <v>2759</v>
      </c>
      <c r="L261" s="7">
        <v>779</v>
      </c>
      <c r="M261" s="7">
        <v>1163</v>
      </c>
      <c r="N261" s="5">
        <v>888</v>
      </c>
      <c r="O261" s="5">
        <v>100</v>
      </c>
      <c r="P261" s="13">
        <v>6492</v>
      </c>
      <c r="Q261" s="12">
        <v>294</v>
      </c>
      <c r="R261" s="7">
        <v>252</v>
      </c>
      <c r="S261" s="7">
        <v>546</v>
      </c>
      <c r="T261" s="8">
        <v>31824755</v>
      </c>
      <c r="U261" s="111">
        <v>19574871</v>
      </c>
      <c r="V261" s="11">
        <v>-1</v>
      </c>
      <c r="W261" s="138">
        <v>69.358295044174284</v>
      </c>
      <c r="X261" s="88">
        <v>90</v>
      </c>
      <c r="Y261" s="28">
        <v>63</v>
      </c>
      <c r="Z261" s="34">
        <v>76.5</v>
      </c>
    </row>
    <row r="262" spans="1:26" hidden="1" x14ac:dyDescent="0.2">
      <c r="A262" s="84" t="s">
        <v>73</v>
      </c>
      <c r="B262" s="40">
        <v>37088</v>
      </c>
      <c r="C262" s="8">
        <v>4033</v>
      </c>
      <c r="D262" s="7">
        <v>2890</v>
      </c>
      <c r="E262" s="13">
        <v>6923</v>
      </c>
      <c r="F262" s="12">
        <v>355</v>
      </c>
      <c r="G262" s="93">
        <v>-2</v>
      </c>
      <c r="H262" s="93">
        <v>-33</v>
      </c>
      <c r="I262" s="7">
        <v>220</v>
      </c>
      <c r="J262" s="7">
        <v>395</v>
      </c>
      <c r="K262" s="7">
        <v>2569</v>
      </c>
      <c r="L262" s="7">
        <v>762</v>
      </c>
      <c r="M262" s="7">
        <v>1164</v>
      </c>
      <c r="N262" s="5">
        <v>921</v>
      </c>
      <c r="O262" s="5">
        <v>100</v>
      </c>
      <c r="P262" s="13">
        <v>6486</v>
      </c>
      <c r="Q262" s="12">
        <v>302</v>
      </c>
      <c r="R262" s="7">
        <v>134.959</v>
      </c>
      <c r="S262" s="7">
        <v>436.959</v>
      </c>
      <c r="T262" s="8">
        <v>32126755</v>
      </c>
      <c r="U262" s="111">
        <v>19709830</v>
      </c>
      <c r="V262" s="11">
        <v>4.0999999999996817E-2</v>
      </c>
      <c r="W262" s="138">
        <v>71.838744498415707</v>
      </c>
      <c r="X262" s="88">
        <v>92</v>
      </c>
      <c r="Y262" s="28">
        <v>64</v>
      </c>
      <c r="Z262" s="34">
        <v>78</v>
      </c>
    </row>
    <row r="263" spans="1:26" hidden="1" x14ac:dyDescent="0.2">
      <c r="A263" s="84" t="s">
        <v>74</v>
      </c>
      <c r="B263" s="40">
        <v>37089</v>
      </c>
      <c r="C263" s="8">
        <v>3994</v>
      </c>
      <c r="D263" s="7">
        <v>2978</v>
      </c>
      <c r="E263" s="13">
        <v>6972</v>
      </c>
      <c r="F263" s="12">
        <v>373</v>
      </c>
      <c r="G263" s="93">
        <v>16</v>
      </c>
      <c r="H263" s="93">
        <v>-17</v>
      </c>
      <c r="I263" s="7">
        <v>218</v>
      </c>
      <c r="J263" s="7">
        <v>360</v>
      </c>
      <c r="K263" s="7">
        <v>2578</v>
      </c>
      <c r="L263" s="7">
        <v>834</v>
      </c>
      <c r="M263" s="7">
        <v>1141</v>
      </c>
      <c r="N263" s="10">
        <v>900</v>
      </c>
      <c r="O263" s="5">
        <v>100</v>
      </c>
      <c r="P263" s="13">
        <v>6504</v>
      </c>
      <c r="Q263" s="12">
        <v>299</v>
      </c>
      <c r="R263" s="7">
        <v>169.02600000000001</v>
      </c>
      <c r="S263" s="7">
        <v>468.02600000000001</v>
      </c>
      <c r="T263" s="8">
        <v>32425755</v>
      </c>
      <c r="U263" s="111">
        <v>19878856</v>
      </c>
      <c r="V263" s="11">
        <v>-2.6000000000010459E-2</v>
      </c>
      <c r="W263" s="138">
        <v>73.108183390870735</v>
      </c>
      <c r="X263" s="88">
        <v>91</v>
      </c>
      <c r="Y263" s="28">
        <v>69</v>
      </c>
      <c r="Z263" s="34">
        <v>80</v>
      </c>
    </row>
    <row r="264" spans="1:26" hidden="1" x14ac:dyDescent="0.2">
      <c r="A264" s="84" t="s">
        <v>68</v>
      </c>
      <c r="B264" s="40">
        <v>37090</v>
      </c>
      <c r="C264" s="8">
        <v>3982</v>
      </c>
      <c r="D264" s="7">
        <v>3038</v>
      </c>
      <c r="E264" s="13">
        <v>7020</v>
      </c>
      <c r="F264" s="12">
        <v>269</v>
      </c>
      <c r="G264" s="93">
        <v>-88</v>
      </c>
      <c r="H264" s="93">
        <v>-105</v>
      </c>
      <c r="I264" s="7">
        <v>232</v>
      </c>
      <c r="J264" s="7">
        <v>431</v>
      </c>
      <c r="K264" s="7">
        <v>2583</v>
      </c>
      <c r="L264" s="7">
        <v>852</v>
      </c>
      <c r="M264" s="7">
        <v>1166</v>
      </c>
      <c r="N264" s="10">
        <v>906</v>
      </c>
      <c r="O264" s="5">
        <v>94</v>
      </c>
      <c r="P264" s="13">
        <v>6533</v>
      </c>
      <c r="Q264" s="12">
        <v>286</v>
      </c>
      <c r="R264" s="7">
        <v>200.59</v>
      </c>
      <c r="S264" s="7">
        <v>486.59</v>
      </c>
      <c r="T264" s="8">
        <v>32711755</v>
      </c>
      <c r="U264" s="111">
        <v>20079446</v>
      </c>
      <c r="V264" s="11">
        <v>0.40999999999996817</v>
      </c>
      <c r="W264" s="138">
        <v>74.482996846738672</v>
      </c>
      <c r="X264" s="88">
        <v>89</v>
      </c>
      <c r="Y264" s="28">
        <v>67</v>
      </c>
      <c r="Z264" s="34">
        <v>78</v>
      </c>
    </row>
    <row r="265" spans="1:26" hidden="1" x14ac:dyDescent="0.2">
      <c r="A265" s="84" t="s">
        <v>69</v>
      </c>
      <c r="B265" s="40">
        <v>37091</v>
      </c>
      <c r="C265" s="8">
        <v>3966</v>
      </c>
      <c r="D265" s="7">
        <v>3169</v>
      </c>
      <c r="E265" s="13">
        <v>7135</v>
      </c>
      <c r="F265" s="12">
        <v>353</v>
      </c>
      <c r="G265" s="93">
        <v>-4</v>
      </c>
      <c r="H265" s="93">
        <v>-109</v>
      </c>
      <c r="I265" s="7">
        <v>232</v>
      </c>
      <c r="J265" s="7">
        <v>431</v>
      </c>
      <c r="K265" s="7">
        <v>2712</v>
      </c>
      <c r="L265" s="7">
        <v>837</v>
      </c>
      <c r="M265" s="7">
        <v>1152</v>
      </c>
      <c r="N265" s="10">
        <v>910</v>
      </c>
      <c r="O265" s="5">
        <v>100</v>
      </c>
      <c r="P265" s="13">
        <v>6727</v>
      </c>
      <c r="Q265" s="12">
        <v>242</v>
      </c>
      <c r="R265" s="7">
        <v>165.83</v>
      </c>
      <c r="S265" s="7">
        <v>407.83</v>
      </c>
      <c r="T265" s="8">
        <v>32953755</v>
      </c>
      <c r="U265" s="111">
        <v>20245276</v>
      </c>
      <c r="V265" s="11">
        <v>0.16999999999995907</v>
      </c>
      <c r="W265" s="138">
        <v>74.792819942802836</v>
      </c>
      <c r="X265" s="88">
        <v>93</v>
      </c>
      <c r="Y265" s="28">
        <v>63</v>
      </c>
      <c r="Z265" s="34">
        <v>78</v>
      </c>
    </row>
    <row r="266" spans="1:26" hidden="1" x14ac:dyDescent="0.2">
      <c r="A266" s="84" t="s">
        <v>70</v>
      </c>
      <c r="B266" s="40">
        <v>37092</v>
      </c>
      <c r="C266" s="8">
        <v>4075</v>
      </c>
      <c r="D266" s="7">
        <v>3035</v>
      </c>
      <c r="E266" s="13">
        <v>7110</v>
      </c>
      <c r="F266" s="12">
        <v>366</v>
      </c>
      <c r="G266" s="93">
        <v>9</v>
      </c>
      <c r="H266" s="93">
        <v>-100</v>
      </c>
      <c r="I266" s="7">
        <v>231</v>
      </c>
      <c r="J266" s="7">
        <v>407</v>
      </c>
      <c r="K266" s="7">
        <v>2743</v>
      </c>
      <c r="L266" s="7">
        <v>795</v>
      </c>
      <c r="M266" s="7">
        <v>1164</v>
      </c>
      <c r="N266" s="10">
        <v>896</v>
      </c>
      <c r="O266" s="5">
        <v>83</v>
      </c>
      <c r="P266" s="13">
        <v>6685</v>
      </c>
      <c r="Q266" s="12">
        <v>270</v>
      </c>
      <c r="R266" s="7">
        <v>155.36500000000001</v>
      </c>
      <c r="S266" s="7">
        <v>425.36500000000001</v>
      </c>
      <c r="T266" s="8">
        <v>33223755</v>
      </c>
      <c r="U266" s="111">
        <v>20400641</v>
      </c>
      <c r="V266" s="11">
        <v>-0.36500000000000909</v>
      </c>
      <c r="W266" s="138">
        <v>75.969188803004528</v>
      </c>
      <c r="X266" s="88">
        <v>95</v>
      </c>
      <c r="Y266" s="28">
        <v>66</v>
      </c>
      <c r="Z266" s="34">
        <v>80.5</v>
      </c>
    </row>
    <row r="267" spans="1:26" hidden="1" x14ac:dyDescent="0.2">
      <c r="A267" s="84" t="s">
        <v>71</v>
      </c>
      <c r="B267" s="40">
        <v>37093</v>
      </c>
      <c r="C267" s="8">
        <v>4087</v>
      </c>
      <c r="D267" s="7">
        <v>3067</v>
      </c>
      <c r="E267" s="13">
        <v>7154</v>
      </c>
      <c r="F267" s="12">
        <v>280</v>
      </c>
      <c r="G267" s="93">
        <v>-77</v>
      </c>
      <c r="H267" s="93">
        <v>-177</v>
      </c>
      <c r="I267" s="7">
        <v>231</v>
      </c>
      <c r="J267" s="7">
        <v>436</v>
      </c>
      <c r="K267" s="7">
        <v>2780</v>
      </c>
      <c r="L267" s="7">
        <v>808</v>
      </c>
      <c r="M267" s="7">
        <v>1155</v>
      </c>
      <c r="N267" s="10">
        <v>885</v>
      </c>
      <c r="O267" s="5">
        <v>91</v>
      </c>
      <c r="P267" s="13">
        <v>6666</v>
      </c>
      <c r="Q267" s="12">
        <v>284</v>
      </c>
      <c r="R267" s="7">
        <v>203.56899999999999</v>
      </c>
      <c r="S267" s="7">
        <v>487.56899999999996</v>
      </c>
      <c r="T267" s="8">
        <v>33507755</v>
      </c>
      <c r="U267" s="111">
        <v>20604210</v>
      </c>
      <c r="V267" s="11">
        <v>0.43100000000004002</v>
      </c>
      <c r="W267" s="138">
        <v>77.877300982200339</v>
      </c>
      <c r="X267" s="90">
        <v>95</v>
      </c>
      <c r="Y267" s="10">
        <v>67</v>
      </c>
      <c r="Z267" s="34">
        <v>81</v>
      </c>
    </row>
    <row r="268" spans="1:26" hidden="1" x14ac:dyDescent="0.2">
      <c r="A268" s="84" t="s">
        <v>72</v>
      </c>
      <c r="B268" s="40">
        <v>37094</v>
      </c>
      <c r="C268" s="8">
        <v>4075</v>
      </c>
      <c r="D268" s="7">
        <v>3069</v>
      </c>
      <c r="E268" s="13">
        <v>7144</v>
      </c>
      <c r="F268" s="12">
        <v>342</v>
      </c>
      <c r="G268" s="93">
        <v>-15</v>
      </c>
      <c r="H268" s="93">
        <v>-192</v>
      </c>
      <c r="I268" s="7">
        <v>222</v>
      </c>
      <c r="J268" s="7">
        <v>436</v>
      </c>
      <c r="K268" s="7">
        <v>2765</v>
      </c>
      <c r="L268" s="7">
        <v>795</v>
      </c>
      <c r="M268" s="7">
        <v>1147</v>
      </c>
      <c r="N268" s="10">
        <v>914</v>
      </c>
      <c r="O268" s="5">
        <v>91</v>
      </c>
      <c r="P268" s="13">
        <v>6712</v>
      </c>
      <c r="Q268" s="12">
        <v>237</v>
      </c>
      <c r="R268" s="7">
        <v>195.44300000000001</v>
      </c>
      <c r="S268" s="7">
        <v>432.44299999999998</v>
      </c>
      <c r="T268" s="8">
        <v>33744755</v>
      </c>
      <c r="U268" s="111">
        <v>20799653</v>
      </c>
      <c r="V268" s="11">
        <v>-0.44299999999998363</v>
      </c>
      <c r="W268" s="138">
        <v>79.093825973359927</v>
      </c>
      <c r="X268" s="90">
        <v>89</v>
      </c>
      <c r="Y268" s="10">
        <v>62</v>
      </c>
      <c r="Z268" s="34">
        <v>75.5</v>
      </c>
    </row>
    <row r="269" spans="1:26" hidden="1" x14ac:dyDescent="0.2">
      <c r="A269" s="84" t="s">
        <v>73</v>
      </c>
      <c r="B269" s="40">
        <v>37095</v>
      </c>
      <c r="C269" s="8">
        <v>4076</v>
      </c>
      <c r="D269" s="7">
        <v>3100</v>
      </c>
      <c r="E269" s="13">
        <v>7176</v>
      </c>
      <c r="F269" s="12">
        <v>421</v>
      </c>
      <c r="G269" s="93">
        <v>64</v>
      </c>
      <c r="H269" s="93">
        <v>-128</v>
      </c>
      <c r="I269" s="7">
        <v>228</v>
      </c>
      <c r="J269" s="7">
        <v>443</v>
      </c>
      <c r="K269" s="7">
        <v>2729</v>
      </c>
      <c r="L269" s="7">
        <v>848</v>
      </c>
      <c r="M269" s="7">
        <v>1141</v>
      </c>
      <c r="N269" s="5">
        <v>926</v>
      </c>
      <c r="O269" s="5">
        <v>91</v>
      </c>
      <c r="P269" s="13">
        <v>6827</v>
      </c>
      <c r="Q269" s="12">
        <v>185</v>
      </c>
      <c r="R269" s="7">
        <v>164.15</v>
      </c>
      <c r="S269" s="7">
        <v>349.15</v>
      </c>
      <c r="T269" s="8">
        <v>33929755</v>
      </c>
      <c r="U269" s="111">
        <v>20963803</v>
      </c>
      <c r="V269" s="11">
        <v>-0.14999999999997726</v>
      </c>
      <c r="W269" s="138">
        <v>77.839561584381897</v>
      </c>
      <c r="X269" s="88">
        <v>90</v>
      </c>
      <c r="Y269" s="28">
        <v>61</v>
      </c>
      <c r="Z269" s="34">
        <v>75.5</v>
      </c>
    </row>
    <row r="270" spans="1:26" hidden="1" x14ac:dyDescent="0.2">
      <c r="A270" s="84" t="s">
        <v>74</v>
      </c>
      <c r="B270" s="40">
        <v>37096</v>
      </c>
      <c r="C270" s="8">
        <v>4094</v>
      </c>
      <c r="D270" s="7">
        <v>3020</v>
      </c>
      <c r="E270" s="13">
        <v>7114</v>
      </c>
      <c r="F270" s="12">
        <v>471</v>
      </c>
      <c r="G270" s="93">
        <v>114</v>
      </c>
      <c r="H270" s="93">
        <v>-14</v>
      </c>
      <c r="I270" s="7">
        <v>221</v>
      </c>
      <c r="J270" s="7">
        <v>388</v>
      </c>
      <c r="K270" s="7">
        <v>2757</v>
      </c>
      <c r="L270" s="7">
        <v>811</v>
      </c>
      <c r="M270" s="7">
        <v>1107</v>
      </c>
      <c r="N270" s="5">
        <v>924</v>
      </c>
      <c r="O270" s="5">
        <v>91</v>
      </c>
      <c r="P270" s="13">
        <v>6770</v>
      </c>
      <c r="Q270" s="12">
        <v>173</v>
      </c>
      <c r="R270" s="7">
        <v>171.02199999999999</v>
      </c>
      <c r="S270" s="7">
        <v>344.02199999999999</v>
      </c>
      <c r="T270" s="8">
        <v>34102755</v>
      </c>
      <c r="U270" s="111">
        <v>21134825</v>
      </c>
      <c r="V270" s="11">
        <v>-2.199999999999136E-2</v>
      </c>
      <c r="W270" s="138">
        <v>71.665170283784249</v>
      </c>
      <c r="X270" s="88">
        <v>92</v>
      </c>
      <c r="Y270" s="28">
        <v>60</v>
      </c>
      <c r="Z270" s="34">
        <v>76</v>
      </c>
    </row>
    <row r="271" spans="1:26" hidden="1" x14ac:dyDescent="0.2">
      <c r="A271" s="84" t="s">
        <v>68</v>
      </c>
      <c r="B271" s="40">
        <v>37097</v>
      </c>
      <c r="C271" s="8">
        <v>4133</v>
      </c>
      <c r="D271" s="7">
        <v>2983</v>
      </c>
      <c r="E271" s="13">
        <v>7116</v>
      </c>
      <c r="F271" s="12">
        <v>356</v>
      </c>
      <c r="G271" s="93">
        <v>-1</v>
      </c>
      <c r="H271" s="93">
        <v>-15</v>
      </c>
      <c r="I271" s="7">
        <v>225</v>
      </c>
      <c r="J271" s="7">
        <v>430</v>
      </c>
      <c r="K271" s="7">
        <v>2691</v>
      </c>
      <c r="L271" s="7">
        <v>808</v>
      </c>
      <c r="M271" s="7">
        <v>1114</v>
      </c>
      <c r="N271" s="5">
        <v>916</v>
      </c>
      <c r="O271" s="5">
        <v>94</v>
      </c>
      <c r="P271" s="13">
        <v>6634</v>
      </c>
      <c r="Q271" s="12">
        <v>307</v>
      </c>
      <c r="R271" s="7">
        <v>175.01499999999999</v>
      </c>
      <c r="S271" s="7">
        <v>482.01499999999999</v>
      </c>
      <c r="T271" s="8">
        <v>34409755</v>
      </c>
      <c r="U271" s="111">
        <v>21309840</v>
      </c>
      <c r="V271" s="11">
        <v>-1.4999999999986358E-2</v>
      </c>
      <c r="W271" s="138">
        <v>72.255142503558858</v>
      </c>
      <c r="X271" s="88">
        <v>95</v>
      </c>
      <c r="Y271" s="28">
        <v>64</v>
      </c>
      <c r="Z271" s="34">
        <v>79.5</v>
      </c>
    </row>
    <row r="272" spans="1:26" hidden="1" x14ac:dyDescent="0.2">
      <c r="A272" s="84" t="s">
        <v>69</v>
      </c>
      <c r="B272" s="40">
        <v>37098</v>
      </c>
      <c r="C272" s="8">
        <v>4113</v>
      </c>
      <c r="D272" s="7">
        <v>2899</v>
      </c>
      <c r="E272" s="13">
        <v>7012</v>
      </c>
      <c r="F272" s="12">
        <v>424</v>
      </c>
      <c r="G272" s="93">
        <v>67</v>
      </c>
      <c r="H272" s="93">
        <v>52</v>
      </c>
      <c r="I272" s="7">
        <v>221</v>
      </c>
      <c r="J272" s="7">
        <v>452</v>
      </c>
      <c r="K272" s="7">
        <v>2569</v>
      </c>
      <c r="L272" s="7">
        <v>835</v>
      </c>
      <c r="M272" s="7">
        <v>1025</v>
      </c>
      <c r="N272" s="5">
        <v>881</v>
      </c>
      <c r="O272" s="5">
        <v>94</v>
      </c>
      <c r="P272" s="13">
        <v>6501</v>
      </c>
      <c r="Q272" s="12">
        <v>315</v>
      </c>
      <c r="R272" s="7">
        <v>195.87299999999999</v>
      </c>
      <c r="S272" s="7">
        <v>510.87299999999999</v>
      </c>
      <c r="T272" s="8">
        <v>34724755</v>
      </c>
      <c r="U272" s="111">
        <v>21505713</v>
      </c>
      <c r="V272" s="11">
        <v>0.12700000000000955</v>
      </c>
      <c r="W272" s="138">
        <v>73.323209170520016</v>
      </c>
      <c r="X272" s="88">
        <v>89</v>
      </c>
      <c r="Y272" s="28">
        <v>73</v>
      </c>
      <c r="Z272" s="34">
        <v>81</v>
      </c>
    </row>
    <row r="273" spans="1:26" hidden="1" x14ac:dyDescent="0.2">
      <c r="A273" s="84" t="s">
        <v>70</v>
      </c>
      <c r="B273" s="40">
        <v>37099</v>
      </c>
      <c r="C273" s="8">
        <v>4117</v>
      </c>
      <c r="D273" s="7">
        <v>2891</v>
      </c>
      <c r="E273" s="13">
        <v>7008</v>
      </c>
      <c r="F273" s="12">
        <v>342</v>
      </c>
      <c r="G273" s="93">
        <v>-15</v>
      </c>
      <c r="H273" s="93">
        <v>37</v>
      </c>
      <c r="I273" s="7">
        <v>231</v>
      </c>
      <c r="J273" s="7">
        <v>464</v>
      </c>
      <c r="K273" s="7">
        <v>2502</v>
      </c>
      <c r="L273" s="7">
        <v>875</v>
      </c>
      <c r="M273" s="7">
        <v>1112</v>
      </c>
      <c r="N273" s="5">
        <v>920</v>
      </c>
      <c r="O273" s="5">
        <v>100</v>
      </c>
      <c r="P273" s="13">
        <v>6546</v>
      </c>
      <c r="Q273" s="12">
        <v>295</v>
      </c>
      <c r="R273" s="7">
        <v>166.69399999999999</v>
      </c>
      <c r="S273" s="7">
        <v>461.69399999999996</v>
      </c>
      <c r="T273" s="8">
        <v>35019755</v>
      </c>
      <c r="U273" s="111">
        <v>21672407</v>
      </c>
      <c r="V273" s="11">
        <v>0.30600000000004002</v>
      </c>
      <c r="W273" s="138">
        <v>70.163660145245785</v>
      </c>
      <c r="X273" s="88">
        <v>96</v>
      </c>
      <c r="Y273" s="28">
        <v>69</v>
      </c>
      <c r="Z273" s="34">
        <v>82.5</v>
      </c>
    </row>
    <row r="274" spans="1:26" hidden="1" x14ac:dyDescent="0.2">
      <c r="A274" s="84" t="s">
        <v>71</v>
      </c>
      <c r="B274" s="40">
        <v>37100</v>
      </c>
      <c r="C274" s="8">
        <v>4059</v>
      </c>
      <c r="D274" s="7">
        <v>3078</v>
      </c>
      <c r="E274" s="13">
        <v>7137</v>
      </c>
      <c r="F274" s="12">
        <v>295</v>
      </c>
      <c r="G274" s="93">
        <v>-62</v>
      </c>
      <c r="H274" s="93">
        <v>-19</v>
      </c>
      <c r="I274" s="7">
        <v>220</v>
      </c>
      <c r="J274" s="7">
        <v>370</v>
      </c>
      <c r="K274" s="7">
        <v>2791</v>
      </c>
      <c r="L274" s="7">
        <v>880</v>
      </c>
      <c r="M274" s="7">
        <v>1121</v>
      </c>
      <c r="N274" s="10">
        <v>928</v>
      </c>
      <c r="O274" s="5">
        <v>100</v>
      </c>
      <c r="P274" s="13">
        <v>6705</v>
      </c>
      <c r="Q274" s="12">
        <v>249</v>
      </c>
      <c r="R274" s="7">
        <v>182.54599999999999</v>
      </c>
      <c r="S274" s="7">
        <v>431.54599999999999</v>
      </c>
      <c r="T274" s="8">
        <v>35268755</v>
      </c>
      <c r="U274" s="111">
        <v>21854953</v>
      </c>
      <c r="V274" s="11">
        <v>0.45400000000000773</v>
      </c>
      <c r="W274" s="138">
        <v>73.957357970139483</v>
      </c>
      <c r="X274" s="88">
        <v>101</v>
      </c>
      <c r="Y274" s="28">
        <v>69</v>
      </c>
      <c r="Z274" s="34">
        <v>71</v>
      </c>
    </row>
    <row r="275" spans="1:26" hidden="1" x14ac:dyDescent="0.2">
      <c r="A275" s="84" t="s">
        <v>72</v>
      </c>
      <c r="B275" s="40">
        <v>37101</v>
      </c>
      <c r="C275" s="8">
        <v>4086</v>
      </c>
      <c r="D275" s="7">
        <v>3037</v>
      </c>
      <c r="E275" s="13">
        <v>7123</v>
      </c>
      <c r="F275" s="12">
        <v>370</v>
      </c>
      <c r="G275" s="93">
        <v>13</v>
      </c>
      <c r="H275" s="93">
        <v>-6</v>
      </c>
      <c r="I275" s="7">
        <v>226.233</v>
      </c>
      <c r="J275" s="7">
        <v>389.851</v>
      </c>
      <c r="K275" s="7">
        <v>2794.63</v>
      </c>
      <c r="L275" s="7">
        <v>825.46199999999999</v>
      </c>
      <c r="M275" s="7">
        <v>1117.511</v>
      </c>
      <c r="N275" s="5">
        <v>926.36800000000005</v>
      </c>
      <c r="O275" s="5">
        <v>100</v>
      </c>
      <c r="P275" s="13">
        <v>6750.0550000000003</v>
      </c>
      <c r="Q275" s="12">
        <v>266.37099999999998</v>
      </c>
      <c r="R275" s="7">
        <v>106.992</v>
      </c>
      <c r="S275" s="7">
        <v>373.363</v>
      </c>
      <c r="T275" s="8">
        <v>35535126</v>
      </c>
      <c r="U275" s="111">
        <v>21961945</v>
      </c>
      <c r="V275" s="11">
        <v>-0.41800000000029058</v>
      </c>
      <c r="W275" s="138">
        <v>78.075492512544599</v>
      </c>
      <c r="X275" s="88">
        <v>95</v>
      </c>
      <c r="Y275" s="28">
        <v>63</v>
      </c>
      <c r="Z275" s="34">
        <v>74.5</v>
      </c>
    </row>
    <row r="276" spans="1:26" hidden="1" x14ac:dyDescent="0.2">
      <c r="A276" s="84" t="s">
        <v>73</v>
      </c>
      <c r="B276" s="40">
        <v>37102</v>
      </c>
      <c r="C276" s="8">
        <v>4028</v>
      </c>
      <c r="D276" s="7">
        <v>2947</v>
      </c>
      <c r="E276" s="13">
        <v>6975</v>
      </c>
      <c r="F276" s="12">
        <v>249</v>
      </c>
      <c r="G276" s="93">
        <v>-108</v>
      </c>
      <c r="H276" s="93">
        <v>-114</v>
      </c>
      <c r="I276" s="7">
        <v>239.21299999999999</v>
      </c>
      <c r="J276" s="7">
        <v>410.97199999999998</v>
      </c>
      <c r="K276" s="7">
        <v>2784.7930000000001</v>
      </c>
      <c r="L276" s="7">
        <v>850.54700000000003</v>
      </c>
      <c r="M276" s="7">
        <v>1123.4860000000001</v>
      </c>
      <c r="N276" s="5">
        <v>917.73900000000003</v>
      </c>
      <c r="O276" s="5">
        <v>96</v>
      </c>
      <c r="P276" s="13">
        <v>6671.75</v>
      </c>
      <c r="Q276" s="12">
        <v>240.22900000000001</v>
      </c>
      <c r="R276" s="7">
        <v>62.646999999999998</v>
      </c>
      <c r="S276" s="7">
        <v>302.87600000000003</v>
      </c>
      <c r="T276" s="8">
        <v>35775355</v>
      </c>
      <c r="U276" s="111">
        <v>22024592</v>
      </c>
      <c r="V276" s="11">
        <v>0.3739999999999668</v>
      </c>
      <c r="W276" s="138">
        <v>80.044772916593544</v>
      </c>
      <c r="X276" s="88">
        <v>92</v>
      </c>
      <c r="Y276" s="28">
        <v>66</v>
      </c>
      <c r="Z276" s="34">
        <v>75</v>
      </c>
    </row>
    <row r="277" spans="1:26" ht="10.8" hidden="1" thickBot="1" x14ac:dyDescent="0.25">
      <c r="A277" s="94" t="s">
        <v>74</v>
      </c>
      <c r="B277" s="41">
        <v>37103</v>
      </c>
      <c r="C277" s="42">
        <v>3999</v>
      </c>
      <c r="D277" s="43">
        <v>3119</v>
      </c>
      <c r="E277" s="46">
        <v>7118</v>
      </c>
      <c r="F277" s="45">
        <v>458.97800000000041</v>
      </c>
      <c r="G277" s="95">
        <v>101.97800000000041</v>
      </c>
      <c r="H277" s="95">
        <v>-12.021999999999593</v>
      </c>
      <c r="I277" s="43">
        <v>246.303</v>
      </c>
      <c r="J277" s="43">
        <v>397.899</v>
      </c>
      <c r="K277" s="43">
        <v>2755.9839999999999</v>
      </c>
      <c r="L277" s="43">
        <v>851.702</v>
      </c>
      <c r="M277" s="43">
        <v>1123.7629999999999</v>
      </c>
      <c r="N277" s="56">
        <v>887.47199999999998</v>
      </c>
      <c r="O277" s="56">
        <v>88</v>
      </c>
      <c r="P277" s="46">
        <v>6810.1009999999997</v>
      </c>
      <c r="Q277" s="45">
        <v>228.79900000000001</v>
      </c>
      <c r="R277" s="43">
        <v>79.099999999999994</v>
      </c>
      <c r="S277" s="43">
        <v>307.899</v>
      </c>
      <c r="T277" s="42">
        <v>36004154</v>
      </c>
      <c r="U277" s="118">
        <v>22103692</v>
      </c>
      <c r="V277" s="47">
        <v>0</v>
      </c>
      <c r="W277" s="139">
        <v>81.005523263991648</v>
      </c>
      <c r="X277" s="89">
        <v>80</v>
      </c>
      <c r="Y277" s="4">
        <v>59</v>
      </c>
      <c r="Z277" s="96">
        <v>78.5</v>
      </c>
    </row>
    <row r="278" spans="1:26" hidden="1" x14ac:dyDescent="0.2">
      <c r="A278" s="84" t="s">
        <v>68</v>
      </c>
      <c r="B278" s="40">
        <v>37104</v>
      </c>
      <c r="C278" s="8">
        <f>+'New Daily'!C278-Fcst!C278</f>
        <v>0</v>
      </c>
      <c r="D278" s="7">
        <f>+'New Daily'!D278-Fcst!D278</f>
        <v>0</v>
      </c>
      <c r="E278" s="13">
        <f t="shared" ref="E278:E312" si="0">+C278+D278</f>
        <v>0</v>
      </c>
      <c r="F278" s="12">
        <f>+'New Daily'!F278-Fcst!F278</f>
        <v>0</v>
      </c>
      <c r="G278" s="93"/>
      <c r="H278" s="93"/>
      <c r="I278" s="7">
        <f>+'New Daily'!I278-Fcst!I278</f>
        <v>0</v>
      </c>
      <c r="J278" s="7">
        <f>+'New Daily'!J278-Fcst!J278</f>
        <v>0</v>
      </c>
      <c r="K278" s="7">
        <f>+'New Daily'!K278-Fcst!K278</f>
        <v>0</v>
      </c>
      <c r="L278" s="7">
        <f>+'New Daily'!L278-Fcst!L278</f>
        <v>0</v>
      </c>
      <c r="M278" s="7">
        <f>+'New Daily'!M278-Fcst!M278</f>
        <v>0</v>
      </c>
      <c r="N278" s="5">
        <f>+'New Daily'!N278-Fcst!N278</f>
        <v>0</v>
      </c>
      <c r="O278" s="5">
        <f>+'New Daily'!O278-Fcst!O278</f>
        <v>0</v>
      </c>
      <c r="P278" s="13">
        <f t="shared" ref="P278:P312" si="1">SUM(F278:O278)</f>
        <v>0</v>
      </c>
      <c r="Q278" s="12">
        <f>+'New Daily'!Q278-Fcst!Q278</f>
        <v>0</v>
      </c>
      <c r="R278" s="7">
        <f>+'New Daily'!R278-Fcst!R278</f>
        <v>0</v>
      </c>
      <c r="S278" s="7">
        <f t="shared" ref="S278:S312" si="2">SUM(Q278:R278)</f>
        <v>0</v>
      </c>
      <c r="T278" s="8">
        <v>43804332</v>
      </c>
      <c r="U278" s="111">
        <v>27604087</v>
      </c>
      <c r="V278" s="11">
        <f t="shared" ref="V278:V312" si="3">+E278-P278</f>
        <v>0</v>
      </c>
      <c r="W278" s="138">
        <v>74.682313744736732</v>
      </c>
      <c r="X278" s="88">
        <v>92</v>
      </c>
      <c r="Y278" s="28">
        <v>61</v>
      </c>
      <c r="Z278" s="34">
        <v>74</v>
      </c>
    </row>
    <row r="279" spans="1:26" hidden="1" x14ac:dyDescent="0.2">
      <c r="A279" s="84" t="s">
        <v>69</v>
      </c>
      <c r="B279" s="40">
        <v>37105</v>
      </c>
      <c r="C279" s="8">
        <f>+'New Daily'!C279-Fcst!C279</f>
        <v>0</v>
      </c>
      <c r="D279" s="7">
        <f>+'New Daily'!D279-Fcst!D279</f>
        <v>0</v>
      </c>
      <c r="E279" s="13">
        <f t="shared" si="0"/>
        <v>0</v>
      </c>
      <c r="F279" s="12">
        <f>+'New Daily'!F279-Fcst!F279</f>
        <v>0</v>
      </c>
      <c r="G279" s="93"/>
      <c r="H279" s="93"/>
      <c r="I279" s="7">
        <f>+'New Daily'!I279-Fcst!I279</f>
        <v>0</v>
      </c>
      <c r="J279" s="7">
        <f>+'New Daily'!J279-Fcst!J279</f>
        <v>0</v>
      </c>
      <c r="K279" s="7">
        <f>+'New Daily'!K279-Fcst!K279</f>
        <v>0</v>
      </c>
      <c r="L279" s="7">
        <f>+'New Daily'!L279-Fcst!L279</f>
        <v>0</v>
      </c>
      <c r="M279" s="7">
        <f>+'New Daily'!M279-Fcst!M279</f>
        <v>0</v>
      </c>
      <c r="N279" s="5">
        <f>+'New Daily'!N279-Fcst!N279</f>
        <v>0</v>
      </c>
      <c r="O279" s="5">
        <f>+'New Daily'!O279-Fcst!O279</f>
        <v>0</v>
      </c>
      <c r="P279" s="13">
        <f t="shared" si="1"/>
        <v>0</v>
      </c>
      <c r="Q279" s="12">
        <f>+'New Daily'!Q279-Fcst!Q279</f>
        <v>0</v>
      </c>
      <c r="R279" s="7">
        <f>+'New Daily'!R279-Fcst!R279</f>
        <v>0</v>
      </c>
      <c r="S279" s="7">
        <f t="shared" si="2"/>
        <v>0</v>
      </c>
      <c r="T279" s="8">
        <v>43804332</v>
      </c>
      <c r="U279" s="111">
        <v>27604087</v>
      </c>
      <c r="V279" s="11">
        <f t="shared" si="3"/>
        <v>0</v>
      </c>
      <c r="W279" s="138">
        <v>75.167786028329843</v>
      </c>
      <c r="X279" s="88">
        <v>98</v>
      </c>
      <c r="Y279" s="28">
        <v>69</v>
      </c>
      <c r="Z279" s="34">
        <v>75</v>
      </c>
    </row>
    <row r="280" spans="1:26" hidden="1" x14ac:dyDescent="0.2">
      <c r="A280" s="84" t="s">
        <v>70</v>
      </c>
      <c r="B280" s="40">
        <v>37106</v>
      </c>
      <c r="C280" s="8">
        <f>+'New Daily'!C280-Fcst!C280</f>
        <v>0</v>
      </c>
      <c r="D280" s="7">
        <f>+'New Daily'!D280-Fcst!D280</f>
        <v>0</v>
      </c>
      <c r="E280" s="13">
        <f t="shared" si="0"/>
        <v>0</v>
      </c>
      <c r="F280" s="12">
        <f>+'New Daily'!F280-Fcst!F280</f>
        <v>0</v>
      </c>
      <c r="G280" s="93"/>
      <c r="H280" s="93"/>
      <c r="I280" s="7">
        <f>+'New Daily'!I280-Fcst!I280</f>
        <v>0</v>
      </c>
      <c r="J280" s="7">
        <f>+'New Daily'!J280-Fcst!J280</f>
        <v>0</v>
      </c>
      <c r="K280" s="7">
        <f>+'New Daily'!K280-Fcst!K280</f>
        <v>0</v>
      </c>
      <c r="L280" s="7">
        <f>+'New Daily'!L280-Fcst!L280</f>
        <v>0</v>
      </c>
      <c r="M280" s="7">
        <f>+'New Daily'!M280-Fcst!M280</f>
        <v>0</v>
      </c>
      <c r="N280" s="5">
        <f>+'New Daily'!N280-Fcst!N280</f>
        <v>0</v>
      </c>
      <c r="O280" s="5">
        <f>+'New Daily'!O280-Fcst!O280</f>
        <v>0</v>
      </c>
      <c r="P280" s="13">
        <f t="shared" si="1"/>
        <v>0</v>
      </c>
      <c r="Q280" s="12">
        <f>+'New Daily'!Q280-Fcst!Q280</f>
        <v>0</v>
      </c>
      <c r="R280" s="7">
        <f>+'New Daily'!R280-Fcst!R280</f>
        <v>0</v>
      </c>
      <c r="S280" s="7">
        <f t="shared" si="2"/>
        <v>0</v>
      </c>
      <c r="T280" s="8">
        <v>43804332</v>
      </c>
      <c r="U280" s="111">
        <v>27604087</v>
      </c>
      <c r="V280" s="11">
        <f t="shared" si="3"/>
        <v>0</v>
      </c>
      <c r="W280" s="138">
        <v>75.744990248208623</v>
      </c>
      <c r="X280" s="88">
        <v>91</v>
      </c>
      <c r="Y280" s="28">
        <v>67</v>
      </c>
      <c r="Z280" s="34">
        <v>74.5</v>
      </c>
    </row>
    <row r="281" spans="1:26" hidden="1" x14ac:dyDescent="0.2">
      <c r="A281" s="84" t="s">
        <v>71</v>
      </c>
      <c r="B281" s="40">
        <v>37107</v>
      </c>
      <c r="C281" s="8">
        <f>+'New Daily'!C281-Fcst!C281</f>
        <v>0</v>
      </c>
      <c r="D281" s="7">
        <f>+'New Daily'!D281-Fcst!D281</f>
        <v>0</v>
      </c>
      <c r="E281" s="13">
        <f t="shared" si="0"/>
        <v>0</v>
      </c>
      <c r="F281" s="12">
        <f>+'New Daily'!F281-Fcst!F281</f>
        <v>0</v>
      </c>
      <c r="G281" s="93"/>
      <c r="H281" s="93"/>
      <c r="I281" s="7">
        <f>+'New Daily'!I281-Fcst!I281</f>
        <v>0</v>
      </c>
      <c r="J281" s="7">
        <f>+'New Daily'!J281-Fcst!J281</f>
        <v>0</v>
      </c>
      <c r="K281" s="7">
        <f>+'New Daily'!K281-Fcst!K281</f>
        <v>0</v>
      </c>
      <c r="L281" s="7">
        <f>+'New Daily'!L281-Fcst!L281</f>
        <v>0</v>
      </c>
      <c r="M281" s="7">
        <f>+'New Daily'!M281-Fcst!M281</f>
        <v>0</v>
      </c>
      <c r="N281" s="5">
        <f>+'New Daily'!N281-Fcst!N281</f>
        <v>0</v>
      </c>
      <c r="O281" s="5">
        <f>+'New Daily'!O281-Fcst!O281</f>
        <v>0</v>
      </c>
      <c r="P281" s="13">
        <f t="shared" si="1"/>
        <v>0</v>
      </c>
      <c r="Q281" s="12">
        <f>+'New Daily'!Q281-Fcst!Q281</f>
        <v>0</v>
      </c>
      <c r="R281" s="7">
        <f>+'New Daily'!R281-Fcst!R281</f>
        <v>0</v>
      </c>
      <c r="S281" s="7">
        <f t="shared" si="2"/>
        <v>0</v>
      </c>
      <c r="T281" s="8">
        <v>43804332</v>
      </c>
      <c r="U281" s="111">
        <v>27604087</v>
      </c>
      <c r="V281" s="11">
        <f t="shared" si="3"/>
        <v>0</v>
      </c>
      <c r="W281" s="138">
        <v>76.616765176537783</v>
      </c>
      <c r="X281" s="88">
        <v>97</v>
      </c>
      <c r="Y281" s="28">
        <v>69</v>
      </c>
      <c r="Z281" s="34">
        <v>74.5</v>
      </c>
    </row>
    <row r="282" spans="1:26" hidden="1" x14ac:dyDescent="0.2">
      <c r="A282" s="84" t="s">
        <v>72</v>
      </c>
      <c r="B282" s="40">
        <v>37108</v>
      </c>
      <c r="C282" s="8">
        <f>+'New Daily'!C282-Fcst!C282</f>
        <v>0</v>
      </c>
      <c r="D282" s="7">
        <f>+'New Daily'!D282-Fcst!D282</f>
        <v>0</v>
      </c>
      <c r="E282" s="13">
        <f t="shared" si="0"/>
        <v>0</v>
      </c>
      <c r="F282" s="12">
        <f>+'New Daily'!F282-Fcst!F282</f>
        <v>0</v>
      </c>
      <c r="G282" s="93"/>
      <c r="H282" s="93"/>
      <c r="I282" s="7">
        <f>+'New Daily'!I282-Fcst!I282</f>
        <v>0</v>
      </c>
      <c r="J282" s="7">
        <f>+'New Daily'!J282-Fcst!J282</f>
        <v>0</v>
      </c>
      <c r="K282" s="7">
        <f>+'New Daily'!K282-Fcst!K282</f>
        <v>0</v>
      </c>
      <c r="L282" s="7">
        <f>+'New Daily'!L282-Fcst!L282</f>
        <v>0</v>
      </c>
      <c r="M282" s="7">
        <f>+'New Daily'!M282-Fcst!M282</f>
        <v>0</v>
      </c>
      <c r="N282" s="5">
        <f>+'New Daily'!N282-Fcst!N282</f>
        <v>0</v>
      </c>
      <c r="O282" s="5">
        <f>+'New Daily'!O282-Fcst!O282</f>
        <v>0</v>
      </c>
      <c r="P282" s="13">
        <f t="shared" si="1"/>
        <v>0</v>
      </c>
      <c r="Q282" s="12">
        <f>+'New Daily'!Q282-Fcst!Q282</f>
        <v>0</v>
      </c>
      <c r="R282" s="7">
        <f>+'New Daily'!R282-Fcst!R282</f>
        <v>0</v>
      </c>
      <c r="S282" s="7">
        <f t="shared" si="2"/>
        <v>0</v>
      </c>
      <c r="T282" s="8">
        <v>43804332</v>
      </c>
      <c r="U282" s="111">
        <v>27604087</v>
      </c>
      <c r="V282" s="11">
        <f t="shared" si="3"/>
        <v>0</v>
      </c>
      <c r="W282" s="138">
        <v>80.851534468612826</v>
      </c>
      <c r="X282" s="88">
        <v>96</v>
      </c>
      <c r="Y282" s="28">
        <v>63</v>
      </c>
      <c r="Z282" s="34">
        <v>76</v>
      </c>
    </row>
    <row r="283" spans="1:26" hidden="1" x14ac:dyDescent="0.2">
      <c r="A283" s="84" t="s">
        <v>73</v>
      </c>
      <c r="B283" s="40">
        <v>37109</v>
      </c>
      <c r="C283" s="8">
        <f>+'New Daily'!C283-Fcst!C283</f>
        <v>0</v>
      </c>
      <c r="D283" s="7">
        <f>+'New Daily'!D283-Fcst!D283</f>
        <v>0</v>
      </c>
      <c r="E283" s="13">
        <f t="shared" si="0"/>
        <v>0</v>
      </c>
      <c r="F283" s="12">
        <f>+'New Daily'!F283-Fcst!F283</f>
        <v>0</v>
      </c>
      <c r="G283" s="93"/>
      <c r="H283" s="93"/>
      <c r="I283" s="7">
        <f>+'New Daily'!I283-Fcst!I283</f>
        <v>0</v>
      </c>
      <c r="J283" s="7">
        <f>+'New Daily'!J283-Fcst!J283</f>
        <v>0</v>
      </c>
      <c r="K283" s="7">
        <f>+'New Daily'!K283-Fcst!K283</f>
        <v>0</v>
      </c>
      <c r="L283" s="7">
        <f>+'New Daily'!L283-Fcst!L283</f>
        <v>0</v>
      </c>
      <c r="M283" s="7">
        <f>+'New Daily'!M283-Fcst!M283</f>
        <v>0</v>
      </c>
      <c r="N283" s="5">
        <f>+'New Daily'!N283-Fcst!N283</f>
        <v>0</v>
      </c>
      <c r="O283" s="5">
        <f>+'New Daily'!O283-Fcst!O283</f>
        <v>0</v>
      </c>
      <c r="P283" s="13">
        <f t="shared" si="1"/>
        <v>0</v>
      </c>
      <c r="Q283" s="12">
        <f>+'New Daily'!Q283-Fcst!Q283</f>
        <v>0</v>
      </c>
      <c r="R283" s="7">
        <f>+'New Daily'!R283-Fcst!R283</f>
        <v>0</v>
      </c>
      <c r="S283" s="7">
        <f t="shared" si="2"/>
        <v>0</v>
      </c>
      <c r="T283" s="8">
        <v>43804332</v>
      </c>
      <c r="U283" s="111">
        <v>27604087</v>
      </c>
      <c r="V283" s="11">
        <f t="shared" si="3"/>
        <v>0</v>
      </c>
      <c r="W283" s="138">
        <v>75.41638521819533</v>
      </c>
      <c r="X283" s="88">
        <v>96</v>
      </c>
      <c r="Y283" s="28">
        <v>63</v>
      </c>
      <c r="Z283" s="34">
        <v>75</v>
      </c>
    </row>
    <row r="284" spans="1:26" hidden="1" x14ac:dyDescent="0.2">
      <c r="A284" s="84" t="s">
        <v>74</v>
      </c>
      <c r="B284" s="40">
        <v>37110</v>
      </c>
      <c r="C284" s="8">
        <f>+'New Daily'!C284-Fcst!C284</f>
        <v>0</v>
      </c>
      <c r="D284" s="7">
        <f>+'New Daily'!D284-Fcst!D284</f>
        <v>0</v>
      </c>
      <c r="E284" s="13">
        <f t="shared" si="0"/>
        <v>0</v>
      </c>
      <c r="F284" s="12">
        <f>+'New Daily'!F284-Fcst!F284</f>
        <v>0</v>
      </c>
      <c r="G284" s="93"/>
      <c r="H284" s="93"/>
      <c r="I284" s="7">
        <f>+'New Daily'!I284-Fcst!I284</f>
        <v>0</v>
      </c>
      <c r="J284" s="7">
        <f>+'New Daily'!J284-Fcst!J284</f>
        <v>0</v>
      </c>
      <c r="K284" s="7">
        <f>+'New Daily'!K284-Fcst!K284</f>
        <v>0</v>
      </c>
      <c r="L284" s="7">
        <f>+'New Daily'!L284-Fcst!L284</f>
        <v>0</v>
      </c>
      <c r="M284" s="7">
        <f>+'New Daily'!M284-Fcst!M284</f>
        <v>0</v>
      </c>
      <c r="N284" s="5">
        <f>+'New Daily'!N284-Fcst!N284</f>
        <v>0</v>
      </c>
      <c r="O284" s="5">
        <f>+'New Daily'!O284-Fcst!O284</f>
        <v>0</v>
      </c>
      <c r="P284" s="13">
        <f t="shared" si="1"/>
        <v>0</v>
      </c>
      <c r="Q284" s="12">
        <f>+'New Daily'!Q284-Fcst!Q284</f>
        <v>0</v>
      </c>
      <c r="R284" s="7">
        <f>+'New Daily'!R284-Fcst!R284</f>
        <v>0</v>
      </c>
      <c r="S284" s="7">
        <f t="shared" si="2"/>
        <v>0</v>
      </c>
      <c r="T284" s="8">
        <v>43804332</v>
      </c>
      <c r="U284" s="111">
        <v>27604087</v>
      </c>
      <c r="V284" s="11">
        <f t="shared" si="3"/>
        <v>0</v>
      </c>
      <c r="W284" s="138">
        <v>76.442206483168547</v>
      </c>
      <c r="X284" s="88">
        <v>98</v>
      </c>
      <c r="Y284" s="28">
        <v>75</v>
      </c>
      <c r="Z284" s="34">
        <v>73.5</v>
      </c>
    </row>
    <row r="285" spans="1:26" hidden="1" x14ac:dyDescent="0.2">
      <c r="A285" s="84" t="s">
        <v>68</v>
      </c>
      <c r="B285" s="40">
        <v>37111</v>
      </c>
      <c r="C285" s="8">
        <f>+'New Daily'!C285-Fcst!C285</f>
        <v>0</v>
      </c>
      <c r="D285" s="7">
        <f>+'New Daily'!D285-Fcst!D285</f>
        <v>0</v>
      </c>
      <c r="E285" s="13">
        <f t="shared" si="0"/>
        <v>0</v>
      </c>
      <c r="F285" s="12">
        <f>+'New Daily'!F285-Fcst!F285</f>
        <v>0</v>
      </c>
      <c r="G285" s="93"/>
      <c r="H285" s="93"/>
      <c r="I285" s="7">
        <f>+'New Daily'!I285-Fcst!I285</f>
        <v>0</v>
      </c>
      <c r="J285" s="7">
        <f>+'New Daily'!J285-Fcst!J285</f>
        <v>0</v>
      </c>
      <c r="K285" s="7">
        <f>+'New Daily'!K285-Fcst!K285</f>
        <v>0</v>
      </c>
      <c r="L285" s="7">
        <f>+'New Daily'!L285-Fcst!L285</f>
        <v>0</v>
      </c>
      <c r="M285" s="7">
        <f>+'New Daily'!M285-Fcst!M285</f>
        <v>0</v>
      </c>
      <c r="N285" s="5">
        <f>+'New Daily'!N285-Fcst!N285</f>
        <v>0</v>
      </c>
      <c r="O285" s="5">
        <f>+'New Daily'!O285-Fcst!O285</f>
        <v>0</v>
      </c>
      <c r="P285" s="13">
        <f t="shared" si="1"/>
        <v>0</v>
      </c>
      <c r="Q285" s="12">
        <f>+'New Daily'!Q285-Fcst!Q285</f>
        <v>0</v>
      </c>
      <c r="R285" s="7">
        <f>+'New Daily'!R285-Fcst!R285</f>
        <v>0</v>
      </c>
      <c r="S285" s="7">
        <f t="shared" si="2"/>
        <v>0</v>
      </c>
      <c r="T285" s="8">
        <v>43804332</v>
      </c>
      <c r="U285" s="111">
        <v>27604087</v>
      </c>
      <c r="V285" s="11">
        <f t="shared" si="3"/>
        <v>0</v>
      </c>
      <c r="W285" s="138">
        <v>76.137660211737924</v>
      </c>
      <c r="X285" s="88">
        <v>97</v>
      </c>
      <c r="Y285" s="28">
        <v>75</v>
      </c>
      <c r="Z285" s="34">
        <v>71.5</v>
      </c>
    </row>
    <row r="286" spans="1:26" hidden="1" x14ac:dyDescent="0.2">
      <c r="A286" s="84" t="s">
        <v>69</v>
      </c>
      <c r="B286" s="40">
        <v>37112</v>
      </c>
      <c r="C286" s="8">
        <f>+'New Daily'!C286-Fcst!C286</f>
        <v>0</v>
      </c>
      <c r="D286" s="7">
        <f>+'New Daily'!D286-Fcst!D286</f>
        <v>0</v>
      </c>
      <c r="E286" s="13">
        <f t="shared" si="0"/>
        <v>0</v>
      </c>
      <c r="F286" s="12">
        <f>+'New Daily'!F286-Fcst!F286</f>
        <v>0</v>
      </c>
      <c r="G286" s="93"/>
      <c r="H286" s="93"/>
      <c r="I286" s="7">
        <f>+'New Daily'!I286-Fcst!I286</f>
        <v>0</v>
      </c>
      <c r="J286" s="7">
        <f>+'New Daily'!J286-Fcst!J286</f>
        <v>0</v>
      </c>
      <c r="K286" s="7">
        <f>+'New Daily'!K286-Fcst!K286</f>
        <v>0</v>
      </c>
      <c r="L286" s="7">
        <f>+'New Daily'!L286-Fcst!L286</f>
        <v>0</v>
      </c>
      <c r="M286" s="7">
        <f>+'New Daily'!M286-Fcst!M286</f>
        <v>0</v>
      </c>
      <c r="N286" s="5">
        <f>+'New Daily'!N286-Fcst!N286</f>
        <v>0</v>
      </c>
      <c r="O286" s="5">
        <f>+'New Daily'!O286-Fcst!O286</f>
        <v>0</v>
      </c>
      <c r="P286" s="13">
        <f t="shared" si="1"/>
        <v>0</v>
      </c>
      <c r="Q286" s="12">
        <f>+'New Daily'!Q286-Fcst!Q286</f>
        <v>0</v>
      </c>
      <c r="R286" s="7">
        <f>+'New Daily'!R286-Fcst!R286</f>
        <v>0</v>
      </c>
      <c r="S286" s="7">
        <f t="shared" si="2"/>
        <v>0</v>
      </c>
      <c r="T286" s="8">
        <v>43804332</v>
      </c>
      <c r="U286" s="111">
        <v>27604087</v>
      </c>
      <c r="V286" s="11">
        <f t="shared" si="3"/>
        <v>0</v>
      </c>
      <c r="W286" s="138">
        <v>62.832639544542879</v>
      </c>
      <c r="X286" s="88">
        <v>93</v>
      </c>
      <c r="Y286" s="28">
        <v>74</v>
      </c>
      <c r="Z286" s="34">
        <v>65.5</v>
      </c>
    </row>
    <row r="287" spans="1:26" hidden="1" x14ac:dyDescent="0.2">
      <c r="A287" s="84" t="s">
        <v>70</v>
      </c>
      <c r="B287" s="40">
        <v>37113</v>
      </c>
      <c r="C287" s="8">
        <f>+'New Daily'!C287-Fcst!C287</f>
        <v>0</v>
      </c>
      <c r="D287" s="7">
        <f>+'New Daily'!D287-Fcst!D287</f>
        <v>0</v>
      </c>
      <c r="E287" s="13">
        <f t="shared" si="0"/>
        <v>0</v>
      </c>
      <c r="F287" s="12">
        <f>+'New Daily'!F287-Fcst!F287</f>
        <v>0</v>
      </c>
      <c r="G287" s="93"/>
      <c r="H287" s="93"/>
      <c r="I287" s="7">
        <f>+'New Daily'!I287-Fcst!I287</f>
        <v>0</v>
      </c>
      <c r="J287" s="7">
        <f>+'New Daily'!J287-Fcst!J287</f>
        <v>0</v>
      </c>
      <c r="K287" s="7">
        <f>+'New Daily'!K287-Fcst!K287</f>
        <v>0</v>
      </c>
      <c r="L287" s="7">
        <f>+'New Daily'!L287-Fcst!L287</f>
        <v>0</v>
      </c>
      <c r="M287" s="7">
        <f>+'New Daily'!M287-Fcst!M287</f>
        <v>0</v>
      </c>
      <c r="N287" s="5">
        <f>+'New Daily'!N287-Fcst!N287</f>
        <v>0</v>
      </c>
      <c r="O287" s="5">
        <f>+'New Daily'!O287-Fcst!O287</f>
        <v>0</v>
      </c>
      <c r="P287" s="13">
        <f t="shared" si="1"/>
        <v>0</v>
      </c>
      <c r="Q287" s="12">
        <f>+'New Daily'!Q287-Fcst!Q287</f>
        <v>0</v>
      </c>
      <c r="R287" s="7">
        <f>+'New Daily'!R287-Fcst!R287</f>
        <v>0</v>
      </c>
      <c r="S287" s="7">
        <f t="shared" si="2"/>
        <v>0</v>
      </c>
      <c r="T287" s="8">
        <v>43804332</v>
      </c>
      <c r="U287" s="111">
        <v>27604087</v>
      </c>
      <c r="V287" s="11">
        <f t="shared" si="3"/>
        <v>0</v>
      </c>
      <c r="W287" s="138">
        <v>67.536152653838045</v>
      </c>
      <c r="X287" s="88">
        <v>90</v>
      </c>
      <c r="Y287" s="28">
        <v>69</v>
      </c>
      <c r="Z287" s="34">
        <v>65</v>
      </c>
    </row>
    <row r="288" spans="1:26" hidden="1" x14ac:dyDescent="0.2">
      <c r="A288" s="84" t="s">
        <v>71</v>
      </c>
      <c r="B288" s="40">
        <v>37114</v>
      </c>
      <c r="C288" s="8">
        <f>+'New Daily'!C288-Fcst!C288</f>
        <v>0</v>
      </c>
      <c r="D288" s="7">
        <f>+'New Daily'!D288-Fcst!D288</f>
        <v>0</v>
      </c>
      <c r="E288" s="13">
        <f t="shared" si="0"/>
        <v>0</v>
      </c>
      <c r="F288" s="12">
        <f>+'New Daily'!F288-Fcst!F288</f>
        <v>0</v>
      </c>
      <c r="G288" s="93"/>
      <c r="H288" s="93"/>
      <c r="I288" s="7">
        <f>+'New Daily'!I288-Fcst!I288</f>
        <v>0</v>
      </c>
      <c r="J288" s="7">
        <f>+'New Daily'!J288-Fcst!J288</f>
        <v>0</v>
      </c>
      <c r="K288" s="7">
        <f>+'New Daily'!K288-Fcst!K288</f>
        <v>0</v>
      </c>
      <c r="L288" s="7">
        <f>+'New Daily'!L288-Fcst!L288</f>
        <v>0</v>
      </c>
      <c r="M288" s="7">
        <f>+'New Daily'!M288-Fcst!M288</f>
        <v>0</v>
      </c>
      <c r="N288" s="5">
        <f>+'New Daily'!N288-Fcst!N288</f>
        <v>0</v>
      </c>
      <c r="O288" s="5">
        <f>+'New Daily'!O288-Fcst!O288</f>
        <v>0</v>
      </c>
      <c r="P288" s="13">
        <f t="shared" si="1"/>
        <v>0</v>
      </c>
      <c r="Q288" s="12">
        <f>+'New Daily'!Q288-Fcst!Q288</f>
        <v>0</v>
      </c>
      <c r="R288" s="7">
        <f>+'New Daily'!R288-Fcst!R288</f>
        <v>0</v>
      </c>
      <c r="S288" s="7">
        <f t="shared" si="2"/>
        <v>0</v>
      </c>
      <c r="T288" s="8">
        <v>43804332</v>
      </c>
      <c r="U288" s="111">
        <v>27604087</v>
      </c>
      <c r="V288" s="11">
        <f t="shared" si="3"/>
        <v>0</v>
      </c>
      <c r="W288" s="138">
        <v>70.752887002207046</v>
      </c>
      <c r="X288" s="88">
        <v>94</v>
      </c>
      <c r="Y288" s="28">
        <v>65</v>
      </c>
      <c r="Z288" s="34">
        <v>79.5</v>
      </c>
    </row>
    <row r="289" spans="1:26" hidden="1" x14ac:dyDescent="0.2">
      <c r="A289" s="84" t="s">
        <v>72</v>
      </c>
      <c r="B289" s="40">
        <v>37115</v>
      </c>
      <c r="C289" s="8">
        <f>+'New Daily'!C289-Fcst!C289</f>
        <v>0</v>
      </c>
      <c r="D289" s="7">
        <f>+'New Daily'!D289-Fcst!D289</f>
        <v>0</v>
      </c>
      <c r="E289" s="13">
        <f t="shared" si="0"/>
        <v>0</v>
      </c>
      <c r="F289" s="12">
        <f>+'New Daily'!F289-Fcst!F289</f>
        <v>0</v>
      </c>
      <c r="G289" s="93"/>
      <c r="H289" s="93"/>
      <c r="I289" s="7">
        <f>+'New Daily'!I289-Fcst!I289</f>
        <v>0</v>
      </c>
      <c r="J289" s="7">
        <f>+'New Daily'!J289-Fcst!J289</f>
        <v>0</v>
      </c>
      <c r="K289" s="7">
        <f>+'New Daily'!K289-Fcst!K289</f>
        <v>0</v>
      </c>
      <c r="L289" s="7">
        <f>+'New Daily'!L289-Fcst!L289</f>
        <v>0</v>
      </c>
      <c r="M289" s="7">
        <f>+'New Daily'!M289-Fcst!M289</f>
        <v>0</v>
      </c>
      <c r="N289" s="5">
        <f>+'New Daily'!N289-Fcst!N289</f>
        <v>0</v>
      </c>
      <c r="O289" s="5">
        <f>+'New Daily'!O289-Fcst!O289</f>
        <v>0</v>
      </c>
      <c r="P289" s="13">
        <f t="shared" si="1"/>
        <v>0</v>
      </c>
      <c r="Q289" s="12">
        <f>+'New Daily'!Q289-Fcst!Q289</f>
        <v>0</v>
      </c>
      <c r="R289" s="7">
        <f>+'New Daily'!R289-Fcst!R289</f>
        <v>0</v>
      </c>
      <c r="S289" s="7">
        <f t="shared" si="2"/>
        <v>0</v>
      </c>
      <c r="T289" s="8">
        <v>43804332</v>
      </c>
      <c r="U289" s="111">
        <v>27604087</v>
      </c>
      <c r="V289" s="11">
        <f t="shared" si="3"/>
        <v>0</v>
      </c>
      <c r="W289" s="138">
        <v>72.902309927251579</v>
      </c>
      <c r="X289" s="88">
        <v>95</v>
      </c>
      <c r="Y289" s="28">
        <v>65</v>
      </c>
      <c r="Z289" s="34">
        <v>80</v>
      </c>
    </row>
    <row r="290" spans="1:26" hidden="1" x14ac:dyDescent="0.2">
      <c r="A290" s="84" t="s">
        <v>73</v>
      </c>
      <c r="B290" s="40">
        <v>37116</v>
      </c>
      <c r="C290" s="8">
        <f>+'New Daily'!C290-Fcst!C290</f>
        <v>0</v>
      </c>
      <c r="D290" s="7">
        <f>+'New Daily'!D290-Fcst!D290</f>
        <v>0</v>
      </c>
      <c r="E290" s="13">
        <f t="shared" si="0"/>
        <v>0</v>
      </c>
      <c r="F290" s="12">
        <f>+'New Daily'!F290-Fcst!F290</f>
        <v>0</v>
      </c>
      <c r="G290" s="93"/>
      <c r="H290" s="93"/>
      <c r="I290" s="7">
        <f>+'New Daily'!I290-Fcst!I290</f>
        <v>0</v>
      </c>
      <c r="J290" s="7">
        <f>+'New Daily'!J290-Fcst!J290</f>
        <v>0</v>
      </c>
      <c r="K290" s="7">
        <f>+'New Daily'!K290-Fcst!K290</f>
        <v>0</v>
      </c>
      <c r="L290" s="7">
        <f>+'New Daily'!L290-Fcst!L290</f>
        <v>0</v>
      </c>
      <c r="M290" s="7">
        <f>+'New Daily'!M290-Fcst!M290</f>
        <v>0</v>
      </c>
      <c r="N290" s="5">
        <f>+'New Daily'!N290-Fcst!N290</f>
        <v>0</v>
      </c>
      <c r="O290" s="5">
        <f>+'New Daily'!O290-Fcst!O290</f>
        <v>0</v>
      </c>
      <c r="P290" s="13">
        <f t="shared" si="1"/>
        <v>0</v>
      </c>
      <c r="Q290" s="12">
        <f>+'New Daily'!Q290-Fcst!Q290</f>
        <v>0</v>
      </c>
      <c r="R290" s="7">
        <f>+'New Daily'!R290-Fcst!R290</f>
        <v>0</v>
      </c>
      <c r="S290" s="7">
        <f t="shared" si="2"/>
        <v>0</v>
      </c>
      <c r="T290" s="8">
        <v>43804332</v>
      </c>
      <c r="U290" s="111">
        <v>27604087</v>
      </c>
      <c r="V290" s="11">
        <f t="shared" si="3"/>
        <v>0</v>
      </c>
      <c r="W290" s="138">
        <v>72.156583499583036</v>
      </c>
      <c r="X290" s="88">
        <v>79</v>
      </c>
      <c r="Y290" s="28">
        <v>55</v>
      </c>
      <c r="Z290" s="34">
        <v>67</v>
      </c>
    </row>
    <row r="291" spans="1:26" hidden="1" x14ac:dyDescent="0.2">
      <c r="A291" s="84" t="s">
        <v>74</v>
      </c>
      <c r="B291" s="40">
        <v>37117</v>
      </c>
      <c r="C291" s="8">
        <f>+'New Daily'!C291-Fcst!C291</f>
        <v>0</v>
      </c>
      <c r="D291" s="7">
        <f>+'New Daily'!D291-Fcst!D291</f>
        <v>0</v>
      </c>
      <c r="E291" s="13">
        <f t="shared" si="0"/>
        <v>0</v>
      </c>
      <c r="F291" s="12">
        <f>+'New Daily'!F291-Fcst!F291</f>
        <v>0</v>
      </c>
      <c r="G291" s="93"/>
      <c r="H291" s="93"/>
      <c r="I291" s="7">
        <f>+'New Daily'!I291-Fcst!I291</f>
        <v>0</v>
      </c>
      <c r="J291" s="7">
        <f>+'New Daily'!J291-Fcst!J291</f>
        <v>0</v>
      </c>
      <c r="K291" s="7">
        <f>+'New Daily'!K291-Fcst!K291</f>
        <v>0</v>
      </c>
      <c r="L291" s="7">
        <f>+'New Daily'!L291-Fcst!L291</f>
        <v>0</v>
      </c>
      <c r="M291" s="7">
        <f>+'New Daily'!M291-Fcst!M291</f>
        <v>0</v>
      </c>
      <c r="N291" s="5">
        <f>+'New Daily'!N291-Fcst!N291</f>
        <v>0</v>
      </c>
      <c r="O291" s="5">
        <f>+'New Daily'!O291-Fcst!O291</f>
        <v>0</v>
      </c>
      <c r="P291" s="13">
        <f t="shared" si="1"/>
        <v>0</v>
      </c>
      <c r="Q291" s="12">
        <f>+'New Daily'!Q291-Fcst!Q291</f>
        <v>0</v>
      </c>
      <c r="R291" s="7">
        <f>+'New Daily'!R291-Fcst!R291</f>
        <v>0</v>
      </c>
      <c r="S291" s="7">
        <f t="shared" si="2"/>
        <v>0</v>
      </c>
      <c r="T291" s="8">
        <v>43804332</v>
      </c>
      <c r="U291" s="111">
        <v>27604087</v>
      </c>
      <c r="V291" s="11">
        <f t="shared" si="3"/>
        <v>0</v>
      </c>
      <c r="W291" s="138">
        <v>70.195756895477871</v>
      </c>
      <c r="X291" s="88">
        <v>82</v>
      </c>
      <c r="Y291" s="28">
        <v>57</v>
      </c>
      <c r="Z291" s="34">
        <v>69.5</v>
      </c>
    </row>
    <row r="292" spans="1:26" hidden="1" x14ac:dyDescent="0.2">
      <c r="A292" s="84" t="s">
        <v>68</v>
      </c>
      <c r="B292" s="40">
        <v>37118</v>
      </c>
      <c r="C292" s="8">
        <f>+'New Daily'!C292-Fcst!C292</f>
        <v>0</v>
      </c>
      <c r="D292" s="7">
        <f>+'New Daily'!D292-Fcst!D292</f>
        <v>0</v>
      </c>
      <c r="E292" s="13">
        <f t="shared" si="0"/>
        <v>0</v>
      </c>
      <c r="F292" s="12">
        <f>+'New Daily'!F292-Fcst!F292</f>
        <v>0</v>
      </c>
      <c r="G292" s="93"/>
      <c r="H292" s="93"/>
      <c r="I292" s="7">
        <f>+'New Daily'!I292-Fcst!I292</f>
        <v>0</v>
      </c>
      <c r="J292" s="7">
        <f>+'New Daily'!J292-Fcst!J292</f>
        <v>0</v>
      </c>
      <c r="K292" s="7">
        <f>+'New Daily'!K292-Fcst!K292</f>
        <v>0</v>
      </c>
      <c r="L292" s="7">
        <f>+'New Daily'!L292-Fcst!L292</f>
        <v>0</v>
      </c>
      <c r="M292" s="7">
        <f>+'New Daily'!M292-Fcst!M292</f>
        <v>0</v>
      </c>
      <c r="N292" s="5">
        <f>+'New Daily'!N292-Fcst!N292</f>
        <v>0</v>
      </c>
      <c r="O292" s="5">
        <f>+'New Daily'!O292-Fcst!O292</f>
        <v>0</v>
      </c>
      <c r="P292" s="13">
        <f t="shared" si="1"/>
        <v>0</v>
      </c>
      <c r="Q292" s="12">
        <f>+'New Daily'!Q292-Fcst!Q292</f>
        <v>0</v>
      </c>
      <c r="R292" s="7">
        <f>+'New Daily'!R292-Fcst!R292</f>
        <v>0</v>
      </c>
      <c r="S292" s="7">
        <f t="shared" si="2"/>
        <v>0</v>
      </c>
      <c r="T292" s="8">
        <v>43804332</v>
      </c>
      <c r="U292" s="111">
        <v>27604087</v>
      </c>
      <c r="V292" s="11">
        <f t="shared" si="3"/>
        <v>0</v>
      </c>
      <c r="W292" s="138">
        <v>69.432257424043783</v>
      </c>
      <c r="X292" s="88">
        <v>78</v>
      </c>
      <c r="Y292" s="28">
        <v>54</v>
      </c>
      <c r="Z292" s="34">
        <v>66</v>
      </c>
    </row>
    <row r="293" spans="1:26" hidden="1" x14ac:dyDescent="0.2">
      <c r="A293" s="84" t="s">
        <v>69</v>
      </c>
      <c r="B293" s="40">
        <v>37119</v>
      </c>
      <c r="C293" s="8">
        <f>+'New Daily'!C293-Fcst!C293</f>
        <v>0</v>
      </c>
      <c r="D293" s="7">
        <f>+'New Daily'!D293-Fcst!D293</f>
        <v>0</v>
      </c>
      <c r="E293" s="13">
        <f t="shared" si="0"/>
        <v>0</v>
      </c>
      <c r="F293" s="12">
        <f>+'New Daily'!F293-Fcst!F293</f>
        <v>0</v>
      </c>
      <c r="G293" s="93"/>
      <c r="H293" s="93"/>
      <c r="I293" s="7">
        <f>+'New Daily'!I293-Fcst!I293</f>
        <v>0</v>
      </c>
      <c r="J293" s="7">
        <f>+'New Daily'!J293-Fcst!J293</f>
        <v>0</v>
      </c>
      <c r="K293" s="7">
        <f>+'New Daily'!K293-Fcst!K293</f>
        <v>0</v>
      </c>
      <c r="L293" s="7">
        <f>+'New Daily'!L293-Fcst!L293</f>
        <v>0</v>
      </c>
      <c r="M293" s="7">
        <f>+'New Daily'!M293-Fcst!M293</f>
        <v>0</v>
      </c>
      <c r="N293" s="5">
        <f>+'New Daily'!N293-Fcst!N293</f>
        <v>0</v>
      </c>
      <c r="O293" s="5">
        <f>+'New Daily'!O293-Fcst!O293</f>
        <v>0</v>
      </c>
      <c r="P293" s="13">
        <f t="shared" si="1"/>
        <v>0</v>
      </c>
      <c r="Q293" s="12">
        <f>+'New Daily'!Q293-Fcst!Q293</f>
        <v>0</v>
      </c>
      <c r="R293" s="7">
        <f>+'New Daily'!R293-Fcst!R293</f>
        <v>0</v>
      </c>
      <c r="S293" s="7">
        <f t="shared" si="2"/>
        <v>0</v>
      </c>
      <c r="T293" s="8">
        <v>43804332</v>
      </c>
      <c r="U293" s="111">
        <v>27604087</v>
      </c>
      <c r="V293" s="11">
        <f t="shared" si="3"/>
        <v>0</v>
      </c>
      <c r="W293" s="138">
        <v>66.251112173848568</v>
      </c>
      <c r="X293" s="88">
        <v>76</v>
      </c>
      <c r="Y293" s="28">
        <v>50</v>
      </c>
      <c r="Z293" s="34">
        <v>63</v>
      </c>
    </row>
    <row r="294" spans="1:26" hidden="1" x14ac:dyDescent="0.2">
      <c r="A294" s="84" t="s">
        <v>70</v>
      </c>
      <c r="B294" s="40">
        <v>37120</v>
      </c>
      <c r="C294" s="8">
        <f>+'New Daily'!C294-Fcst!C294</f>
        <v>0</v>
      </c>
      <c r="D294" s="7">
        <f>+'New Daily'!D294-Fcst!D294</f>
        <v>0</v>
      </c>
      <c r="E294" s="13">
        <f t="shared" si="0"/>
        <v>0</v>
      </c>
      <c r="F294" s="12">
        <f>+'New Daily'!F294-Fcst!F294</f>
        <v>0</v>
      </c>
      <c r="G294" s="93"/>
      <c r="H294" s="93"/>
      <c r="I294" s="7">
        <f>+'New Daily'!I294-Fcst!I294</f>
        <v>0</v>
      </c>
      <c r="J294" s="7">
        <f>+'New Daily'!J294-Fcst!J294</f>
        <v>0</v>
      </c>
      <c r="K294" s="7">
        <f>+'New Daily'!K294-Fcst!K294</f>
        <v>0</v>
      </c>
      <c r="L294" s="7">
        <f>+'New Daily'!L294-Fcst!L294</f>
        <v>0</v>
      </c>
      <c r="M294" s="7">
        <f>+'New Daily'!M294-Fcst!M294</f>
        <v>0</v>
      </c>
      <c r="N294" s="5">
        <f>+'New Daily'!N294-Fcst!N294</f>
        <v>0</v>
      </c>
      <c r="O294" s="5">
        <f>+'New Daily'!O294-Fcst!O294</f>
        <v>0</v>
      </c>
      <c r="P294" s="13">
        <f t="shared" si="1"/>
        <v>0</v>
      </c>
      <c r="Q294" s="12">
        <f>+'New Daily'!Q294-Fcst!Q294</f>
        <v>0</v>
      </c>
      <c r="R294" s="7">
        <f>+'New Daily'!R294-Fcst!R294</f>
        <v>0</v>
      </c>
      <c r="S294" s="7">
        <f t="shared" si="2"/>
        <v>0</v>
      </c>
      <c r="T294" s="8">
        <v>43804332</v>
      </c>
      <c r="U294" s="111">
        <v>27604087</v>
      </c>
      <c r="V294" s="11">
        <f t="shared" si="3"/>
        <v>0</v>
      </c>
      <c r="W294" s="138">
        <v>67.55106781476411</v>
      </c>
      <c r="X294" s="88">
        <v>82</v>
      </c>
      <c r="Y294" s="28">
        <v>49</v>
      </c>
      <c r="Z294" s="34">
        <v>65.5</v>
      </c>
    </row>
    <row r="295" spans="1:26" hidden="1" x14ac:dyDescent="0.2">
      <c r="A295" s="84" t="s">
        <v>71</v>
      </c>
      <c r="B295" s="40">
        <v>37121</v>
      </c>
      <c r="C295" s="8">
        <f>+'New Daily'!C295-Fcst!C295</f>
        <v>0</v>
      </c>
      <c r="D295" s="7">
        <f>+'New Daily'!D295-Fcst!D295</f>
        <v>0</v>
      </c>
      <c r="E295" s="13">
        <f t="shared" si="0"/>
        <v>0</v>
      </c>
      <c r="F295" s="12">
        <f>+'New Daily'!F295-Fcst!F295</f>
        <v>0</v>
      </c>
      <c r="G295" s="93"/>
      <c r="H295" s="93"/>
      <c r="I295" s="7">
        <f>+'New Daily'!I295-Fcst!I295</f>
        <v>0</v>
      </c>
      <c r="J295" s="7">
        <f>+'New Daily'!J295-Fcst!J295</f>
        <v>0</v>
      </c>
      <c r="K295" s="7">
        <f>+'New Daily'!K295-Fcst!K295</f>
        <v>0</v>
      </c>
      <c r="L295" s="7">
        <f>+'New Daily'!L295-Fcst!L295</f>
        <v>0</v>
      </c>
      <c r="M295" s="7">
        <f>+'New Daily'!M295-Fcst!M295</f>
        <v>0</v>
      </c>
      <c r="N295" s="5">
        <f>+'New Daily'!N295-Fcst!N295</f>
        <v>0</v>
      </c>
      <c r="O295" s="5">
        <f>+'New Daily'!O295-Fcst!O295</f>
        <v>0</v>
      </c>
      <c r="P295" s="13">
        <f t="shared" si="1"/>
        <v>0</v>
      </c>
      <c r="Q295" s="12">
        <f>+'New Daily'!Q295-Fcst!Q295</f>
        <v>0</v>
      </c>
      <c r="R295" s="7">
        <f>+'New Daily'!R295-Fcst!R295</f>
        <v>0</v>
      </c>
      <c r="S295" s="7">
        <f t="shared" si="2"/>
        <v>0</v>
      </c>
      <c r="T295" s="8">
        <v>43804332</v>
      </c>
      <c r="U295" s="111">
        <v>27604087</v>
      </c>
      <c r="V295" s="11">
        <f t="shared" si="3"/>
        <v>0</v>
      </c>
      <c r="W295" s="138">
        <v>73.32092274800344</v>
      </c>
      <c r="X295" s="88">
        <v>89</v>
      </c>
      <c r="Y295" s="28">
        <v>50</v>
      </c>
      <c r="Z295" s="34">
        <v>69.5</v>
      </c>
    </row>
    <row r="296" spans="1:26" hidden="1" x14ac:dyDescent="0.2">
      <c r="A296" s="84" t="s">
        <v>72</v>
      </c>
      <c r="B296" s="40">
        <v>37122</v>
      </c>
      <c r="C296" s="8">
        <f>+'New Daily'!C296-Fcst!C296</f>
        <v>0</v>
      </c>
      <c r="D296" s="7">
        <f>+'New Daily'!D296-Fcst!D296</f>
        <v>0</v>
      </c>
      <c r="E296" s="13">
        <f t="shared" si="0"/>
        <v>0</v>
      </c>
      <c r="F296" s="12">
        <f>+'New Daily'!F296-Fcst!F296</f>
        <v>0</v>
      </c>
      <c r="G296" s="93"/>
      <c r="H296" s="93"/>
      <c r="I296" s="7">
        <f>+'New Daily'!I296-Fcst!I296</f>
        <v>0</v>
      </c>
      <c r="J296" s="7">
        <f>+'New Daily'!J296-Fcst!J296</f>
        <v>0</v>
      </c>
      <c r="K296" s="7">
        <f>+'New Daily'!K296-Fcst!K296</f>
        <v>0</v>
      </c>
      <c r="L296" s="7">
        <f>+'New Daily'!L296-Fcst!L296</f>
        <v>0</v>
      </c>
      <c r="M296" s="7">
        <f>+'New Daily'!M296-Fcst!M296</f>
        <v>0</v>
      </c>
      <c r="N296" s="5">
        <f>+'New Daily'!N296-Fcst!N296</f>
        <v>0</v>
      </c>
      <c r="O296" s="5">
        <f>+'New Daily'!O296-Fcst!O296</f>
        <v>0</v>
      </c>
      <c r="P296" s="13">
        <f t="shared" si="1"/>
        <v>0</v>
      </c>
      <c r="Q296" s="12">
        <f>+'New Daily'!Q296-Fcst!Q296</f>
        <v>0</v>
      </c>
      <c r="R296" s="7">
        <f>+'New Daily'!R296-Fcst!R296</f>
        <v>0</v>
      </c>
      <c r="S296" s="7">
        <f t="shared" si="2"/>
        <v>0</v>
      </c>
      <c r="T296" s="8">
        <v>43804332</v>
      </c>
      <c r="U296" s="111">
        <v>27604087</v>
      </c>
      <c r="V296" s="11">
        <f t="shared" si="3"/>
        <v>0</v>
      </c>
      <c r="W296" s="138">
        <v>78.712041306026322</v>
      </c>
      <c r="X296" s="88">
        <v>94</v>
      </c>
      <c r="Y296" s="28">
        <v>59</v>
      </c>
      <c r="Z296" s="34">
        <v>76.5</v>
      </c>
    </row>
    <row r="297" spans="1:26" hidden="1" x14ac:dyDescent="0.2">
      <c r="A297" s="84" t="s">
        <v>73</v>
      </c>
      <c r="B297" s="40">
        <v>37123</v>
      </c>
      <c r="C297" s="8">
        <f>+'New Daily'!C297-Fcst!C297</f>
        <v>0</v>
      </c>
      <c r="D297" s="7">
        <f>+'New Daily'!D297-Fcst!D297</f>
        <v>0</v>
      </c>
      <c r="E297" s="13">
        <f t="shared" si="0"/>
        <v>0</v>
      </c>
      <c r="F297" s="12">
        <f>+'New Daily'!F297-Fcst!F297</f>
        <v>0</v>
      </c>
      <c r="G297" s="93"/>
      <c r="H297" s="93"/>
      <c r="I297" s="7">
        <f>+'New Daily'!I297-Fcst!I297</f>
        <v>0</v>
      </c>
      <c r="J297" s="7">
        <f>+'New Daily'!J297-Fcst!J297</f>
        <v>0</v>
      </c>
      <c r="K297" s="7">
        <f>+'New Daily'!K297-Fcst!K297</f>
        <v>0</v>
      </c>
      <c r="L297" s="7">
        <f>+'New Daily'!L297-Fcst!L297</f>
        <v>0</v>
      </c>
      <c r="M297" s="7">
        <f>+'New Daily'!M297-Fcst!M297</f>
        <v>0</v>
      </c>
      <c r="N297" s="5">
        <f>+'New Daily'!N297-Fcst!N297</f>
        <v>0</v>
      </c>
      <c r="O297" s="5">
        <f>+'New Daily'!O297-Fcst!O297</f>
        <v>0</v>
      </c>
      <c r="P297" s="13">
        <f t="shared" si="1"/>
        <v>0</v>
      </c>
      <c r="Q297" s="12">
        <f>+'New Daily'!Q297-Fcst!Q297</f>
        <v>0</v>
      </c>
      <c r="R297" s="7">
        <f>+'New Daily'!R297-Fcst!R297</f>
        <v>0</v>
      </c>
      <c r="S297" s="7">
        <f t="shared" si="2"/>
        <v>0</v>
      </c>
      <c r="T297" s="8">
        <v>43804332</v>
      </c>
      <c r="U297" s="111">
        <v>27604087</v>
      </c>
      <c r="V297" s="11">
        <f t="shared" si="3"/>
        <v>0</v>
      </c>
      <c r="W297" s="138">
        <v>76.902573919601735</v>
      </c>
      <c r="X297" s="88">
        <v>89</v>
      </c>
      <c r="Y297" s="28">
        <v>63</v>
      </c>
      <c r="Z297" s="34">
        <v>76</v>
      </c>
    </row>
    <row r="298" spans="1:26" hidden="1" x14ac:dyDescent="0.2">
      <c r="A298" s="84" t="s">
        <v>74</v>
      </c>
      <c r="B298" s="40">
        <v>37124</v>
      </c>
      <c r="C298" s="8">
        <f>+'New Daily'!C298-Fcst!C298</f>
        <v>0</v>
      </c>
      <c r="D298" s="7">
        <f>+'New Daily'!D298-Fcst!D298</f>
        <v>0</v>
      </c>
      <c r="E298" s="13">
        <f t="shared" si="0"/>
        <v>0</v>
      </c>
      <c r="F298" s="12">
        <f>+'New Daily'!F298-Fcst!F298</f>
        <v>0</v>
      </c>
      <c r="G298" s="93"/>
      <c r="H298" s="93"/>
      <c r="I298" s="7">
        <f>+'New Daily'!I298-Fcst!I298</f>
        <v>0</v>
      </c>
      <c r="J298" s="7">
        <f>+'New Daily'!J298-Fcst!J298</f>
        <v>0</v>
      </c>
      <c r="K298" s="7">
        <f>+'New Daily'!K298-Fcst!K298</f>
        <v>0</v>
      </c>
      <c r="L298" s="7">
        <f>+'New Daily'!L298-Fcst!L298</f>
        <v>0</v>
      </c>
      <c r="M298" s="7">
        <f>+'New Daily'!M298-Fcst!M298</f>
        <v>0</v>
      </c>
      <c r="N298" s="5">
        <f>+'New Daily'!N298-Fcst!N298</f>
        <v>0</v>
      </c>
      <c r="O298" s="5">
        <f>+'New Daily'!O298-Fcst!O298</f>
        <v>0</v>
      </c>
      <c r="P298" s="13">
        <f t="shared" si="1"/>
        <v>0</v>
      </c>
      <c r="Q298" s="12">
        <f>+'New Daily'!Q298-Fcst!Q298</f>
        <v>0</v>
      </c>
      <c r="R298" s="7">
        <f>+'New Daily'!R298-Fcst!R298</f>
        <v>0</v>
      </c>
      <c r="S298" s="7">
        <f t="shared" si="2"/>
        <v>0</v>
      </c>
      <c r="T298" s="8">
        <v>43804332</v>
      </c>
      <c r="U298" s="111">
        <v>27604087</v>
      </c>
      <c r="V298" s="11">
        <f t="shared" si="3"/>
        <v>0</v>
      </c>
      <c r="W298" s="138">
        <v>73.273032024794603</v>
      </c>
      <c r="X298" s="88">
        <v>85</v>
      </c>
      <c r="Y298" s="28">
        <v>57</v>
      </c>
      <c r="Z298" s="34">
        <v>71</v>
      </c>
    </row>
    <row r="299" spans="1:26" hidden="1" x14ac:dyDescent="0.2">
      <c r="A299" s="84" t="s">
        <v>68</v>
      </c>
      <c r="B299" s="40">
        <v>37125</v>
      </c>
      <c r="C299" s="8">
        <f>+'New Daily'!C299-Fcst!C299</f>
        <v>0</v>
      </c>
      <c r="D299" s="7">
        <f>+'New Daily'!D299-Fcst!D299</f>
        <v>0</v>
      </c>
      <c r="E299" s="13">
        <f t="shared" si="0"/>
        <v>0</v>
      </c>
      <c r="F299" s="12">
        <f>+'New Daily'!F299-Fcst!F299</f>
        <v>0</v>
      </c>
      <c r="G299" s="93"/>
      <c r="H299" s="93"/>
      <c r="I299" s="7">
        <f>+'New Daily'!I299-Fcst!I299</f>
        <v>0</v>
      </c>
      <c r="J299" s="7">
        <f>+'New Daily'!J299-Fcst!J299</f>
        <v>0</v>
      </c>
      <c r="K299" s="7">
        <f>+'New Daily'!K299-Fcst!K299</f>
        <v>0</v>
      </c>
      <c r="L299" s="7">
        <f>+'New Daily'!L299-Fcst!L299</f>
        <v>0</v>
      </c>
      <c r="M299" s="7">
        <f>+'New Daily'!M299-Fcst!M299</f>
        <v>0</v>
      </c>
      <c r="N299" s="5">
        <f>+'New Daily'!N299-Fcst!N299</f>
        <v>0</v>
      </c>
      <c r="O299" s="5">
        <f>+'New Daily'!O299-Fcst!O299</f>
        <v>0</v>
      </c>
      <c r="P299" s="13">
        <f t="shared" si="1"/>
        <v>0</v>
      </c>
      <c r="Q299" s="12">
        <f>+'New Daily'!Q299-Fcst!Q299</f>
        <v>0</v>
      </c>
      <c r="R299" s="7">
        <f>+'New Daily'!R299-Fcst!R299</f>
        <v>0</v>
      </c>
      <c r="S299" s="7">
        <f t="shared" si="2"/>
        <v>0</v>
      </c>
      <c r="T299" s="8">
        <v>43804332</v>
      </c>
      <c r="U299" s="111">
        <v>27604087</v>
      </c>
      <c r="V299" s="11">
        <f t="shared" si="3"/>
        <v>0</v>
      </c>
      <c r="W299" s="10"/>
      <c r="X299" s="90"/>
      <c r="Y299" s="10"/>
      <c r="Z299" s="22"/>
    </row>
    <row r="300" spans="1:26" hidden="1" x14ac:dyDescent="0.2">
      <c r="A300" s="84" t="s">
        <v>69</v>
      </c>
      <c r="B300" s="40">
        <v>37126</v>
      </c>
      <c r="C300" s="8">
        <f>+'New Daily'!C300-Fcst!C300</f>
        <v>0</v>
      </c>
      <c r="D300" s="7">
        <f>+'New Daily'!D300-Fcst!D300</f>
        <v>0</v>
      </c>
      <c r="E300" s="13">
        <f t="shared" si="0"/>
        <v>0</v>
      </c>
      <c r="F300" s="12">
        <f>+'New Daily'!F300-Fcst!F300</f>
        <v>0</v>
      </c>
      <c r="G300" s="93"/>
      <c r="H300" s="93"/>
      <c r="I300" s="7">
        <f>+'New Daily'!I300-Fcst!I300</f>
        <v>0</v>
      </c>
      <c r="J300" s="7">
        <f>+'New Daily'!J300-Fcst!J300</f>
        <v>0</v>
      </c>
      <c r="K300" s="7">
        <f>+'New Daily'!K300-Fcst!K300</f>
        <v>0</v>
      </c>
      <c r="L300" s="7">
        <f>+'New Daily'!L300-Fcst!L300</f>
        <v>0</v>
      </c>
      <c r="M300" s="7">
        <f>+'New Daily'!M300-Fcst!M300</f>
        <v>0</v>
      </c>
      <c r="N300" s="5">
        <f>+'New Daily'!N300-Fcst!N300</f>
        <v>0</v>
      </c>
      <c r="O300" s="5">
        <f>+'New Daily'!O300-Fcst!O300</f>
        <v>0</v>
      </c>
      <c r="P300" s="13">
        <f t="shared" si="1"/>
        <v>0</v>
      </c>
      <c r="Q300" s="12">
        <f>+'New Daily'!Q300-Fcst!Q300</f>
        <v>0</v>
      </c>
      <c r="R300" s="7">
        <f>+'New Daily'!R300-Fcst!R300</f>
        <v>0</v>
      </c>
      <c r="S300" s="7">
        <f t="shared" si="2"/>
        <v>0</v>
      </c>
      <c r="T300" s="8">
        <v>43804332</v>
      </c>
      <c r="U300" s="111">
        <v>27604087</v>
      </c>
      <c r="V300" s="11">
        <f t="shared" si="3"/>
        <v>0</v>
      </c>
      <c r="W300" s="10"/>
      <c r="X300" s="90"/>
      <c r="Y300" s="10"/>
      <c r="Z300" s="22"/>
    </row>
    <row r="301" spans="1:26" hidden="1" x14ac:dyDescent="0.2">
      <c r="A301" s="84" t="s">
        <v>70</v>
      </c>
      <c r="B301" s="40">
        <v>37127</v>
      </c>
      <c r="C301" s="8">
        <f>+'New Daily'!C301-Fcst!C301</f>
        <v>0</v>
      </c>
      <c r="D301" s="7">
        <f>+'New Daily'!D301-Fcst!D301</f>
        <v>0</v>
      </c>
      <c r="E301" s="13">
        <f t="shared" si="0"/>
        <v>0</v>
      </c>
      <c r="F301" s="12">
        <f>+'New Daily'!F301-Fcst!F301</f>
        <v>0</v>
      </c>
      <c r="G301" s="93"/>
      <c r="H301" s="93"/>
      <c r="I301" s="7">
        <f>+'New Daily'!I301-Fcst!I301</f>
        <v>0</v>
      </c>
      <c r="J301" s="7">
        <f>+'New Daily'!J301-Fcst!J301</f>
        <v>0</v>
      </c>
      <c r="K301" s="7">
        <f>+'New Daily'!K301-Fcst!K301</f>
        <v>0</v>
      </c>
      <c r="L301" s="7">
        <f>+'New Daily'!L301-Fcst!L301</f>
        <v>0</v>
      </c>
      <c r="M301" s="7">
        <f>+'New Daily'!M301-Fcst!M301</f>
        <v>0</v>
      </c>
      <c r="N301" s="5">
        <f>+'New Daily'!N301-Fcst!N301</f>
        <v>0</v>
      </c>
      <c r="O301" s="5">
        <f>+'New Daily'!O301-Fcst!O301</f>
        <v>0</v>
      </c>
      <c r="P301" s="13">
        <f t="shared" si="1"/>
        <v>0</v>
      </c>
      <c r="Q301" s="12">
        <f>+'New Daily'!Q301-Fcst!Q301</f>
        <v>0</v>
      </c>
      <c r="R301" s="7">
        <f>+'New Daily'!R301-Fcst!R301</f>
        <v>0</v>
      </c>
      <c r="S301" s="7">
        <f t="shared" si="2"/>
        <v>0</v>
      </c>
      <c r="T301" s="8">
        <v>43804332</v>
      </c>
      <c r="U301" s="111">
        <v>27604087</v>
      </c>
      <c r="V301" s="11">
        <f t="shared" si="3"/>
        <v>0</v>
      </c>
      <c r="W301" s="28"/>
      <c r="X301" s="88"/>
      <c r="Y301" s="28"/>
      <c r="Z301" s="29"/>
    </row>
    <row r="302" spans="1:26" hidden="1" x14ac:dyDescent="0.2">
      <c r="A302" s="84" t="s">
        <v>71</v>
      </c>
      <c r="B302" s="40">
        <v>37128</v>
      </c>
      <c r="C302" s="8">
        <f>+'New Daily'!C302-Fcst!C302</f>
        <v>0</v>
      </c>
      <c r="D302" s="7">
        <f>+'New Daily'!D302-Fcst!D302</f>
        <v>0</v>
      </c>
      <c r="E302" s="13">
        <f t="shared" si="0"/>
        <v>0</v>
      </c>
      <c r="F302" s="12">
        <f>+'New Daily'!F302-Fcst!F302</f>
        <v>0</v>
      </c>
      <c r="G302" s="93"/>
      <c r="H302" s="93"/>
      <c r="I302" s="7">
        <f>+'New Daily'!I302-Fcst!I302</f>
        <v>0</v>
      </c>
      <c r="J302" s="7">
        <f>+'New Daily'!J302-Fcst!J302</f>
        <v>0</v>
      </c>
      <c r="K302" s="7">
        <f>+'New Daily'!K302-Fcst!K302</f>
        <v>0</v>
      </c>
      <c r="L302" s="7">
        <f>+'New Daily'!L302-Fcst!L302</f>
        <v>0</v>
      </c>
      <c r="M302" s="7">
        <f>+'New Daily'!M302-Fcst!M302</f>
        <v>0</v>
      </c>
      <c r="N302" s="5">
        <f>+'New Daily'!N302-Fcst!N302</f>
        <v>0</v>
      </c>
      <c r="O302" s="5">
        <f>+'New Daily'!O302-Fcst!O302</f>
        <v>0</v>
      </c>
      <c r="P302" s="13">
        <f t="shared" si="1"/>
        <v>0</v>
      </c>
      <c r="Q302" s="12">
        <f>+'New Daily'!Q302-Fcst!Q302</f>
        <v>0</v>
      </c>
      <c r="R302" s="7">
        <f>+'New Daily'!R302-Fcst!R302</f>
        <v>0</v>
      </c>
      <c r="S302" s="7">
        <f t="shared" si="2"/>
        <v>0</v>
      </c>
      <c r="T302" s="8">
        <v>43804332</v>
      </c>
      <c r="U302" s="111">
        <v>27604087</v>
      </c>
      <c r="V302" s="11">
        <f t="shared" si="3"/>
        <v>0</v>
      </c>
      <c r="W302" s="28"/>
      <c r="X302" s="88"/>
      <c r="Y302" s="28"/>
      <c r="Z302" s="29"/>
    </row>
    <row r="303" spans="1:26" hidden="1" x14ac:dyDescent="0.2">
      <c r="A303" s="84" t="s">
        <v>72</v>
      </c>
      <c r="B303" s="40">
        <v>37129</v>
      </c>
      <c r="C303" s="8">
        <f>+'New Daily'!C303-Fcst!C303</f>
        <v>0</v>
      </c>
      <c r="D303" s="7">
        <f>+'New Daily'!D303-Fcst!D303</f>
        <v>0</v>
      </c>
      <c r="E303" s="13">
        <f t="shared" si="0"/>
        <v>0</v>
      </c>
      <c r="F303" s="12">
        <f>+'New Daily'!F303-Fcst!F303</f>
        <v>0</v>
      </c>
      <c r="G303" s="93"/>
      <c r="H303" s="93"/>
      <c r="I303" s="7">
        <f>+'New Daily'!I303-Fcst!I303</f>
        <v>0</v>
      </c>
      <c r="J303" s="7">
        <f>+'New Daily'!J303-Fcst!J303</f>
        <v>0</v>
      </c>
      <c r="K303" s="7">
        <f>+'New Daily'!K303-Fcst!K303</f>
        <v>0</v>
      </c>
      <c r="L303" s="7">
        <f>+'New Daily'!L303-Fcst!L303</f>
        <v>0</v>
      </c>
      <c r="M303" s="7">
        <f>+'New Daily'!M303-Fcst!M303</f>
        <v>0</v>
      </c>
      <c r="N303" s="5">
        <f>+'New Daily'!N303-Fcst!N303</f>
        <v>0</v>
      </c>
      <c r="O303" s="5">
        <f>+'New Daily'!O303-Fcst!O303</f>
        <v>0</v>
      </c>
      <c r="P303" s="13">
        <f t="shared" si="1"/>
        <v>0</v>
      </c>
      <c r="Q303" s="12">
        <f>+'New Daily'!Q303-Fcst!Q303</f>
        <v>0</v>
      </c>
      <c r="R303" s="7">
        <f>+'New Daily'!R303-Fcst!R303</f>
        <v>0</v>
      </c>
      <c r="S303" s="7">
        <f t="shared" si="2"/>
        <v>0</v>
      </c>
      <c r="T303" s="8">
        <v>43804332</v>
      </c>
      <c r="U303" s="111">
        <v>27604087</v>
      </c>
      <c r="V303" s="11">
        <f t="shared" si="3"/>
        <v>0</v>
      </c>
      <c r="W303" s="28"/>
      <c r="X303" s="88"/>
      <c r="Y303" s="28"/>
      <c r="Z303" s="29"/>
    </row>
    <row r="304" spans="1:26" hidden="1" x14ac:dyDescent="0.2">
      <c r="A304" s="84" t="s">
        <v>73</v>
      </c>
      <c r="B304" s="40">
        <v>37130</v>
      </c>
      <c r="C304" s="8">
        <f>+'New Daily'!C304-Fcst!C304</f>
        <v>0</v>
      </c>
      <c r="D304" s="7">
        <f>+'New Daily'!D304-Fcst!D304</f>
        <v>0</v>
      </c>
      <c r="E304" s="13">
        <f t="shared" si="0"/>
        <v>0</v>
      </c>
      <c r="F304" s="12">
        <f>+'New Daily'!F304-Fcst!F304</f>
        <v>0</v>
      </c>
      <c r="G304" s="93"/>
      <c r="H304" s="93"/>
      <c r="I304" s="7">
        <f>+'New Daily'!I304-Fcst!I304</f>
        <v>0</v>
      </c>
      <c r="J304" s="7">
        <f>+'New Daily'!J304-Fcst!J304</f>
        <v>0</v>
      </c>
      <c r="K304" s="7">
        <f>+'New Daily'!K304-Fcst!K304</f>
        <v>0</v>
      </c>
      <c r="L304" s="7">
        <f>+'New Daily'!L304-Fcst!L304</f>
        <v>0</v>
      </c>
      <c r="M304" s="7">
        <f>+'New Daily'!M304-Fcst!M304</f>
        <v>0</v>
      </c>
      <c r="N304" s="5">
        <f>+'New Daily'!N304-Fcst!N304</f>
        <v>0</v>
      </c>
      <c r="O304" s="5">
        <f>+'New Daily'!O304-Fcst!O304</f>
        <v>0</v>
      </c>
      <c r="P304" s="13">
        <f t="shared" si="1"/>
        <v>0</v>
      </c>
      <c r="Q304" s="12">
        <f>+'New Daily'!Q304-Fcst!Q304</f>
        <v>0</v>
      </c>
      <c r="R304" s="7">
        <f>+'New Daily'!R304-Fcst!R304</f>
        <v>0</v>
      </c>
      <c r="S304" s="7">
        <f t="shared" si="2"/>
        <v>0</v>
      </c>
      <c r="T304" s="8">
        <v>43804332</v>
      </c>
      <c r="U304" s="111">
        <v>27604087</v>
      </c>
      <c r="V304" s="11">
        <f t="shared" si="3"/>
        <v>0</v>
      </c>
      <c r="W304" s="28"/>
      <c r="X304" s="88"/>
      <c r="Y304" s="28"/>
      <c r="Z304" s="29"/>
    </row>
    <row r="305" spans="1:26" hidden="1" x14ac:dyDescent="0.2">
      <c r="A305" s="84" t="s">
        <v>74</v>
      </c>
      <c r="B305" s="40">
        <v>37131</v>
      </c>
      <c r="C305" s="8">
        <f>+'New Daily'!C305-Fcst!C305</f>
        <v>0</v>
      </c>
      <c r="D305" s="7">
        <f>+'New Daily'!D305-Fcst!D305</f>
        <v>0</v>
      </c>
      <c r="E305" s="13">
        <f t="shared" si="0"/>
        <v>0</v>
      </c>
      <c r="F305" s="12">
        <f>+'New Daily'!F305-Fcst!F305</f>
        <v>0</v>
      </c>
      <c r="G305" s="93"/>
      <c r="H305" s="93"/>
      <c r="I305" s="7">
        <f>+'New Daily'!I305-Fcst!I305</f>
        <v>0</v>
      </c>
      <c r="J305" s="7">
        <f>+'New Daily'!J305-Fcst!J305</f>
        <v>0</v>
      </c>
      <c r="K305" s="7">
        <f>+'New Daily'!K305-Fcst!K305</f>
        <v>0</v>
      </c>
      <c r="L305" s="7">
        <f>+'New Daily'!L305-Fcst!L305</f>
        <v>0</v>
      </c>
      <c r="M305" s="7">
        <f>+'New Daily'!M305-Fcst!M305</f>
        <v>0</v>
      </c>
      <c r="N305" s="5">
        <f>+'New Daily'!N305-Fcst!N305</f>
        <v>0</v>
      </c>
      <c r="O305" s="5">
        <f>+'New Daily'!O305-Fcst!O305</f>
        <v>0</v>
      </c>
      <c r="P305" s="13">
        <f t="shared" si="1"/>
        <v>0</v>
      </c>
      <c r="Q305" s="12">
        <f>+'New Daily'!Q305-Fcst!Q305</f>
        <v>0</v>
      </c>
      <c r="R305" s="7">
        <f>+'New Daily'!R305-Fcst!R305</f>
        <v>0</v>
      </c>
      <c r="S305" s="7">
        <f t="shared" si="2"/>
        <v>0</v>
      </c>
      <c r="T305" s="8">
        <v>43804332</v>
      </c>
      <c r="U305" s="111">
        <v>27604087</v>
      </c>
      <c r="V305" s="11">
        <f t="shared" si="3"/>
        <v>0</v>
      </c>
      <c r="W305" s="28"/>
      <c r="X305" s="88"/>
      <c r="Y305" s="28"/>
      <c r="Z305" s="29"/>
    </row>
    <row r="306" spans="1:26" hidden="1" x14ac:dyDescent="0.2">
      <c r="A306" s="84" t="s">
        <v>68</v>
      </c>
      <c r="B306" s="40">
        <v>37132</v>
      </c>
      <c r="C306" s="8">
        <f>+'New Daily'!C306-Fcst!C306</f>
        <v>0</v>
      </c>
      <c r="D306" s="7">
        <f>+'New Daily'!D306-Fcst!D306</f>
        <v>0</v>
      </c>
      <c r="E306" s="13">
        <f t="shared" si="0"/>
        <v>0</v>
      </c>
      <c r="F306" s="12">
        <f>+'New Daily'!F306-Fcst!F306</f>
        <v>0</v>
      </c>
      <c r="G306" s="93"/>
      <c r="H306" s="93"/>
      <c r="I306" s="7">
        <f>+'New Daily'!I306-Fcst!I306</f>
        <v>0</v>
      </c>
      <c r="J306" s="7">
        <f>+'New Daily'!J306-Fcst!J306</f>
        <v>0</v>
      </c>
      <c r="K306" s="7">
        <f>+'New Daily'!K306-Fcst!K306</f>
        <v>0</v>
      </c>
      <c r="L306" s="7">
        <f>+'New Daily'!L306-Fcst!L306</f>
        <v>0</v>
      </c>
      <c r="M306" s="7">
        <f>+'New Daily'!M306-Fcst!M306</f>
        <v>0</v>
      </c>
      <c r="N306" s="5">
        <f>+'New Daily'!N306-Fcst!N306</f>
        <v>0</v>
      </c>
      <c r="O306" s="5">
        <f>+'New Daily'!O306-Fcst!O306</f>
        <v>0</v>
      </c>
      <c r="P306" s="13">
        <f t="shared" si="1"/>
        <v>0</v>
      </c>
      <c r="Q306" s="12">
        <f>+'New Daily'!Q306-Fcst!Q306</f>
        <v>0</v>
      </c>
      <c r="R306" s="7">
        <f>+'New Daily'!R306-Fcst!R306</f>
        <v>0</v>
      </c>
      <c r="S306" s="7">
        <f t="shared" si="2"/>
        <v>0</v>
      </c>
      <c r="T306" s="8">
        <v>43804332</v>
      </c>
      <c r="U306" s="111">
        <v>27604087</v>
      </c>
      <c r="V306" s="11">
        <f t="shared" si="3"/>
        <v>0</v>
      </c>
      <c r="W306" s="28"/>
      <c r="X306" s="88"/>
      <c r="Y306" s="28"/>
      <c r="Z306" s="29"/>
    </row>
    <row r="307" spans="1:26" hidden="1" x14ac:dyDescent="0.2">
      <c r="A307" s="84" t="s">
        <v>69</v>
      </c>
      <c r="B307" s="40">
        <v>37133</v>
      </c>
      <c r="C307" s="8">
        <f>+'New Daily'!C307-Fcst!C307</f>
        <v>0</v>
      </c>
      <c r="D307" s="7">
        <f>+'New Daily'!D307-Fcst!D307</f>
        <v>0</v>
      </c>
      <c r="E307" s="13">
        <f t="shared" si="0"/>
        <v>0</v>
      </c>
      <c r="F307" s="12">
        <f>+'New Daily'!F307-Fcst!F307</f>
        <v>0</v>
      </c>
      <c r="G307" s="93"/>
      <c r="H307" s="93"/>
      <c r="I307" s="7">
        <f>+'New Daily'!I307-Fcst!I307</f>
        <v>0</v>
      </c>
      <c r="J307" s="7">
        <f>+'New Daily'!J307-Fcst!J307</f>
        <v>0</v>
      </c>
      <c r="K307" s="7">
        <f>+'New Daily'!K307-Fcst!K307</f>
        <v>0</v>
      </c>
      <c r="L307" s="7">
        <f>+'New Daily'!L307-Fcst!L307</f>
        <v>0</v>
      </c>
      <c r="M307" s="7">
        <f>+'New Daily'!M307-Fcst!M307</f>
        <v>0</v>
      </c>
      <c r="N307" s="5">
        <f>+'New Daily'!N307-Fcst!N307</f>
        <v>0</v>
      </c>
      <c r="O307" s="5">
        <f>+'New Daily'!O307-Fcst!O307</f>
        <v>0</v>
      </c>
      <c r="P307" s="13">
        <f t="shared" si="1"/>
        <v>0</v>
      </c>
      <c r="Q307" s="12">
        <f>+'New Daily'!Q307-Fcst!Q307</f>
        <v>0</v>
      </c>
      <c r="R307" s="7">
        <f>+'New Daily'!R307-Fcst!R307</f>
        <v>0</v>
      </c>
      <c r="S307" s="7">
        <f t="shared" si="2"/>
        <v>0</v>
      </c>
      <c r="T307" s="8">
        <v>43804332</v>
      </c>
      <c r="U307" s="111">
        <v>27604087</v>
      </c>
      <c r="V307" s="11">
        <f t="shared" si="3"/>
        <v>0</v>
      </c>
      <c r="W307" s="28"/>
      <c r="X307" s="88"/>
      <c r="Y307" s="28"/>
      <c r="Z307" s="29"/>
    </row>
    <row r="308" spans="1:26" ht="10.8" hidden="1" thickBot="1" x14ac:dyDescent="0.25">
      <c r="A308" s="94" t="s">
        <v>70</v>
      </c>
      <c r="B308" s="41">
        <v>37134</v>
      </c>
      <c r="C308" s="42">
        <f>+'New Daily'!C308-Fcst!C308</f>
        <v>0</v>
      </c>
      <c r="D308" s="43">
        <f>+'New Daily'!D308-Fcst!D308</f>
        <v>0</v>
      </c>
      <c r="E308" s="46">
        <f t="shared" si="0"/>
        <v>0</v>
      </c>
      <c r="F308" s="45">
        <f>+'New Daily'!F308-Fcst!F308</f>
        <v>0</v>
      </c>
      <c r="G308" s="95"/>
      <c r="H308" s="95"/>
      <c r="I308" s="43">
        <f>+'New Daily'!I308-Fcst!I308</f>
        <v>0</v>
      </c>
      <c r="J308" s="43">
        <f>+'New Daily'!J308-Fcst!J308</f>
        <v>0</v>
      </c>
      <c r="K308" s="43">
        <f>+'New Daily'!K308-Fcst!K308</f>
        <v>0</v>
      </c>
      <c r="L308" s="43">
        <f>+'New Daily'!L308-Fcst!L308</f>
        <v>0</v>
      </c>
      <c r="M308" s="43">
        <f>+'New Daily'!M308-Fcst!M308</f>
        <v>0</v>
      </c>
      <c r="N308" s="56">
        <f>+'New Daily'!N308-Fcst!N308</f>
        <v>0</v>
      </c>
      <c r="O308" s="56">
        <f>+'New Daily'!O308-Fcst!O308</f>
        <v>0</v>
      </c>
      <c r="P308" s="46">
        <f t="shared" si="1"/>
        <v>0</v>
      </c>
      <c r="Q308" s="45">
        <f>+'New Daily'!Q308-Fcst!Q308</f>
        <v>0</v>
      </c>
      <c r="R308" s="43">
        <f>+'New Daily'!R308-Fcst!R308</f>
        <v>0</v>
      </c>
      <c r="S308" s="43">
        <f t="shared" si="2"/>
        <v>0</v>
      </c>
      <c r="T308" s="42">
        <v>43804332</v>
      </c>
      <c r="U308" s="118">
        <v>27604087</v>
      </c>
      <c r="V308" s="47">
        <f t="shared" si="3"/>
        <v>0</v>
      </c>
      <c r="W308" s="4"/>
      <c r="X308" s="89"/>
      <c r="Y308" s="4"/>
      <c r="Z308" s="31"/>
    </row>
    <row r="309" spans="1:26" x14ac:dyDescent="0.2">
      <c r="A309" s="84" t="s">
        <v>71</v>
      </c>
      <c r="B309" s="40">
        <v>37135</v>
      </c>
      <c r="C309" s="8">
        <f>+'New Daily'!C309-Fcst!C309</f>
        <v>0</v>
      </c>
      <c r="D309" s="7">
        <f>+'New Daily'!D309-Fcst!D309</f>
        <v>0</v>
      </c>
      <c r="E309" s="13">
        <f t="shared" si="0"/>
        <v>0</v>
      </c>
      <c r="F309" s="12">
        <f>+'New Daily'!F309-Fcst!F309</f>
        <v>0</v>
      </c>
      <c r="G309" s="93"/>
      <c r="H309" s="93"/>
      <c r="I309" s="7">
        <f>+'New Daily'!I309-Fcst!I309</f>
        <v>0</v>
      </c>
      <c r="J309" s="7">
        <f>+'New Daily'!J309-Fcst!J309</f>
        <v>0</v>
      </c>
      <c r="K309" s="7">
        <f>+'New Daily'!K309-Fcst!K309</f>
        <v>0</v>
      </c>
      <c r="L309" s="7">
        <f>+'New Daily'!L309-Fcst!L309</f>
        <v>0</v>
      </c>
      <c r="M309" s="7">
        <f>+'New Daily'!M309-Fcst!M309</f>
        <v>0</v>
      </c>
      <c r="N309" s="5">
        <f>+'New Daily'!N309-Fcst!N309</f>
        <v>0</v>
      </c>
      <c r="O309" s="5">
        <f>+'New Daily'!O309-Fcst!O309</f>
        <v>0</v>
      </c>
      <c r="P309" s="13">
        <f t="shared" si="1"/>
        <v>0</v>
      </c>
      <c r="Q309" s="12">
        <f>+'New Daily'!Q309-Fcst!Q309</f>
        <v>0</v>
      </c>
      <c r="R309" s="7">
        <f>+'New Daily'!R309-Fcst!R309</f>
        <v>0</v>
      </c>
      <c r="S309" s="7">
        <f t="shared" si="2"/>
        <v>0</v>
      </c>
      <c r="T309" s="8">
        <v>43804332</v>
      </c>
      <c r="U309" s="111">
        <v>27604087</v>
      </c>
      <c r="V309" s="11">
        <f t="shared" si="3"/>
        <v>0</v>
      </c>
      <c r="W309" s="28"/>
      <c r="X309" s="88"/>
      <c r="Y309" s="28"/>
      <c r="Z309" s="29"/>
    </row>
    <row r="310" spans="1:26" x14ac:dyDescent="0.2">
      <c r="A310" s="84" t="s">
        <v>72</v>
      </c>
      <c r="B310" s="40">
        <v>37136</v>
      </c>
      <c r="C310" s="8">
        <f>+'New Daily'!C310-Fcst!C310</f>
        <v>0</v>
      </c>
      <c r="D310" s="7">
        <f>+'New Daily'!D310-Fcst!D310</f>
        <v>0</v>
      </c>
      <c r="E310" s="13">
        <f t="shared" si="0"/>
        <v>0</v>
      </c>
      <c r="F310" s="12">
        <f>+'New Daily'!F310-Fcst!F310</f>
        <v>0</v>
      </c>
      <c r="G310" s="93"/>
      <c r="H310" s="93"/>
      <c r="I310" s="7">
        <f>+'New Daily'!I310-Fcst!I310</f>
        <v>0</v>
      </c>
      <c r="J310" s="7">
        <f>+'New Daily'!J310-Fcst!J310</f>
        <v>0</v>
      </c>
      <c r="K310" s="7">
        <f>+'New Daily'!K310-Fcst!K310</f>
        <v>0</v>
      </c>
      <c r="L310" s="7">
        <f>+'New Daily'!L310-Fcst!L310</f>
        <v>0</v>
      </c>
      <c r="M310" s="7">
        <f>+'New Daily'!M310-Fcst!M310</f>
        <v>0</v>
      </c>
      <c r="N310" s="5">
        <f>+'New Daily'!N310-Fcst!N310</f>
        <v>0</v>
      </c>
      <c r="O310" s="5">
        <f>+'New Daily'!O310-Fcst!O310</f>
        <v>0</v>
      </c>
      <c r="P310" s="13">
        <f t="shared" si="1"/>
        <v>0</v>
      </c>
      <c r="Q310" s="12">
        <f>+'New Daily'!Q310-Fcst!Q310</f>
        <v>0</v>
      </c>
      <c r="R310" s="7">
        <f>+'New Daily'!R310-Fcst!R310</f>
        <v>0</v>
      </c>
      <c r="S310" s="7">
        <f t="shared" si="2"/>
        <v>0</v>
      </c>
      <c r="T310" s="8">
        <v>43804332</v>
      </c>
      <c r="U310" s="111">
        <v>27604087</v>
      </c>
      <c r="V310" s="11">
        <f t="shared" si="3"/>
        <v>0</v>
      </c>
      <c r="W310" s="28"/>
      <c r="X310" s="88"/>
      <c r="Y310" s="28"/>
      <c r="Z310" s="29"/>
    </row>
    <row r="311" spans="1:26" x14ac:dyDescent="0.2">
      <c r="A311" s="84" t="s">
        <v>73</v>
      </c>
      <c r="B311" s="40">
        <v>37137</v>
      </c>
      <c r="C311" s="8">
        <f>+'New Daily'!C311-Fcst!C311</f>
        <v>0</v>
      </c>
      <c r="D311" s="7">
        <f>+'New Daily'!D311-Fcst!D311</f>
        <v>0</v>
      </c>
      <c r="E311" s="13">
        <f t="shared" si="0"/>
        <v>0</v>
      </c>
      <c r="F311" s="12">
        <f>+'New Daily'!F311-Fcst!F311</f>
        <v>0</v>
      </c>
      <c r="G311" s="93"/>
      <c r="H311" s="93"/>
      <c r="I311" s="7">
        <f>+'New Daily'!I311-Fcst!I311</f>
        <v>0</v>
      </c>
      <c r="J311" s="7">
        <f>+'New Daily'!J311-Fcst!J311</f>
        <v>0</v>
      </c>
      <c r="K311" s="7">
        <f>+'New Daily'!K311-Fcst!K311</f>
        <v>0</v>
      </c>
      <c r="L311" s="7">
        <f>+'New Daily'!L311-Fcst!L311</f>
        <v>0</v>
      </c>
      <c r="M311" s="7">
        <f>+'New Daily'!M311-Fcst!M311</f>
        <v>0</v>
      </c>
      <c r="N311" s="5">
        <f>+'New Daily'!N311-Fcst!N311</f>
        <v>0</v>
      </c>
      <c r="O311" s="5">
        <f>+'New Daily'!O311-Fcst!O311</f>
        <v>0</v>
      </c>
      <c r="P311" s="13">
        <f t="shared" si="1"/>
        <v>0</v>
      </c>
      <c r="Q311" s="12">
        <f>+'New Daily'!Q311-Fcst!Q311</f>
        <v>0</v>
      </c>
      <c r="R311" s="7">
        <f>+'New Daily'!R311-Fcst!R311</f>
        <v>0</v>
      </c>
      <c r="S311" s="7">
        <f t="shared" si="2"/>
        <v>0</v>
      </c>
      <c r="T311" s="8">
        <v>43804332</v>
      </c>
      <c r="U311" s="111">
        <v>27604087</v>
      </c>
      <c r="V311" s="11">
        <f t="shared" si="3"/>
        <v>0</v>
      </c>
      <c r="W311" s="28"/>
      <c r="X311" s="88"/>
      <c r="Y311" s="28"/>
      <c r="Z311" s="29"/>
    </row>
    <row r="312" spans="1:26" x14ac:dyDescent="0.2">
      <c r="A312" s="84" t="s">
        <v>74</v>
      </c>
      <c r="B312" s="40">
        <v>37138</v>
      </c>
      <c r="C312" s="8">
        <f>+'New Daily'!C312-Fcst!C312</f>
        <v>-0.19500000000016371</v>
      </c>
      <c r="D312" s="7">
        <f>+'New Daily'!D312-Fcst!D312</f>
        <v>0</v>
      </c>
      <c r="E312" s="13">
        <f t="shared" si="0"/>
        <v>-0.19500000000016371</v>
      </c>
      <c r="F312" s="12">
        <f>+'New Daily'!F312-Fcst!F312</f>
        <v>0.21499999999923602</v>
      </c>
      <c r="G312" s="93"/>
      <c r="H312" s="93"/>
      <c r="I312" s="7">
        <f>+'New Daily'!I312-Fcst!I312</f>
        <v>0</v>
      </c>
      <c r="J312" s="7">
        <f>+'New Daily'!J312-Fcst!J312</f>
        <v>0</v>
      </c>
      <c r="K312" s="7">
        <f>+'New Daily'!K312-Fcst!K312</f>
        <v>0</v>
      </c>
      <c r="L312" s="7">
        <f>+'New Daily'!L312-Fcst!L312</f>
        <v>0</v>
      </c>
      <c r="M312" s="7">
        <f>+'New Daily'!M312-Fcst!M312</f>
        <v>0</v>
      </c>
      <c r="N312" s="5">
        <f>+'New Daily'!N312-Fcst!N312</f>
        <v>0</v>
      </c>
      <c r="O312" s="5">
        <f>+'New Daily'!O312-Fcst!O312</f>
        <v>0</v>
      </c>
      <c r="P312" s="13">
        <f t="shared" si="1"/>
        <v>0.21499999999923602</v>
      </c>
      <c r="Q312" s="12">
        <f>+'New Daily'!Q312-Fcst!Q312</f>
        <v>0</v>
      </c>
      <c r="R312" s="7">
        <f>+'New Daily'!R312-Fcst!R312</f>
        <v>0.23900000000000432</v>
      </c>
      <c r="S312" s="7">
        <f t="shared" si="2"/>
        <v>0.23900000000000432</v>
      </c>
      <c r="T312" s="8">
        <v>43804332</v>
      </c>
      <c r="U312" s="111">
        <v>27604087</v>
      </c>
      <c r="V312" s="11">
        <f t="shared" si="3"/>
        <v>-0.40999999999939973</v>
      </c>
      <c r="W312" s="28"/>
      <c r="X312" s="88"/>
      <c r="Y312" s="28"/>
      <c r="Z312" s="29"/>
    </row>
    <row r="313" spans="1:26" x14ac:dyDescent="0.2">
      <c r="A313" s="84" t="s">
        <v>68</v>
      </c>
      <c r="B313" s="40">
        <v>37139</v>
      </c>
      <c r="C313" s="8">
        <f>+'New Daily'!C313-Fcst!C313</f>
        <v>-34.059000000000196</v>
      </c>
      <c r="D313" s="7">
        <f>+'New Daily'!D313-Fcst!D313</f>
        <v>0</v>
      </c>
      <c r="E313" s="13">
        <f>+C313+D313</f>
        <v>-34.059000000000196</v>
      </c>
      <c r="F313" s="7">
        <f>+'New Daily'!F313-Fcst!F313</f>
        <v>-3.7689999999996644</v>
      </c>
      <c r="G313" s="93"/>
      <c r="H313" s="93"/>
      <c r="I313" s="7">
        <f>+'New Daily'!I313-Fcst!I313</f>
        <v>0</v>
      </c>
      <c r="J313" s="7">
        <f>+'New Daily'!J313-Fcst!J313</f>
        <v>0</v>
      </c>
      <c r="K313" s="7">
        <f>+'New Daily'!K313-Fcst!K313</f>
        <v>0</v>
      </c>
      <c r="L313" s="7">
        <f>+'New Daily'!L313-Fcst!L313</f>
        <v>0</v>
      </c>
      <c r="M313" s="7">
        <f>+'New Daily'!M313-Fcst!M313</f>
        <v>67.936999999999898</v>
      </c>
      <c r="N313" s="7">
        <f>+'New Daily'!N313-Fcst!N313</f>
        <v>0</v>
      </c>
      <c r="O313" s="7">
        <f>+'New Daily'!O313-Fcst!O313</f>
        <v>0</v>
      </c>
      <c r="P313" s="13">
        <f>SUM(F313:O313)</f>
        <v>64.168000000000234</v>
      </c>
      <c r="Q313" s="12">
        <f>+'New Daily'!Q313-Fcst!Q313</f>
        <v>-88.10499999999999</v>
      </c>
      <c r="R313" s="7">
        <f>+'New Daily'!R313-Fcst!R313</f>
        <v>-10.182999999999993</v>
      </c>
      <c r="S313" s="7">
        <f>SUM(Q313:R313)</f>
        <v>-98.287999999999982</v>
      </c>
      <c r="T313" s="8">
        <v>43804332</v>
      </c>
      <c r="U313" s="111">
        <v>27604087</v>
      </c>
      <c r="V313" s="11">
        <f>+E313-P313</f>
        <v>-98.22700000000043</v>
      </c>
      <c r="W313" s="28"/>
      <c r="X313" s="88"/>
      <c r="Y313" s="28"/>
      <c r="Z313" s="29"/>
    </row>
    <row r="314" spans="1:26" x14ac:dyDescent="0.2">
      <c r="A314" s="84" t="s">
        <v>69</v>
      </c>
      <c r="B314" s="40">
        <v>37140</v>
      </c>
      <c r="C314" s="8">
        <f>+'New Daily'!C314-Fcst!C314</f>
        <v>38.510000000000218</v>
      </c>
      <c r="D314" s="7">
        <f>+'New Daily'!D314-Fcst!D314</f>
        <v>0</v>
      </c>
      <c r="E314" s="13">
        <f t="shared" ref="E314:E324" si="4">+C314+D314</f>
        <v>38.510000000000218</v>
      </c>
      <c r="F314" s="7">
        <f>+'New Daily'!F314-Fcst!F314</f>
        <v>10.842000000001519</v>
      </c>
      <c r="G314" s="93"/>
      <c r="H314" s="93"/>
      <c r="I314" s="7">
        <f>+'New Daily'!I314-Fcst!I314</f>
        <v>-23.322000000000003</v>
      </c>
      <c r="J314" s="7">
        <f>+'New Daily'!J314-Fcst!J314</f>
        <v>4.0910000000000082</v>
      </c>
      <c r="K314" s="7">
        <f>+'New Daily'!K314-Fcst!K314</f>
        <v>0</v>
      </c>
      <c r="L314" s="7">
        <f>+'New Daily'!L314-Fcst!L314</f>
        <v>0</v>
      </c>
      <c r="M314" s="7">
        <f>+'New Daily'!M314-Fcst!M314</f>
        <v>77.572999999999865</v>
      </c>
      <c r="N314" s="7">
        <f>+'New Daily'!N314-Fcst!N314</f>
        <v>0</v>
      </c>
      <c r="O314" s="7">
        <f>+'New Daily'!O314-Fcst!O314</f>
        <v>0</v>
      </c>
      <c r="P314" s="13">
        <f t="shared" ref="P314:P324" si="5">SUM(F314:O314)</f>
        <v>69.18400000000139</v>
      </c>
      <c r="Q314" s="12">
        <f>+'New Daily'!Q314-Fcst!Q314</f>
        <v>-50.23599999999999</v>
      </c>
      <c r="R314" s="7">
        <f>+'New Daily'!R314-Fcst!R314</f>
        <v>19.429000000000002</v>
      </c>
      <c r="S314" s="7">
        <f t="shared" ref="S314:S324" si="6">SUM(Q314:R314)</f>
        <v>-30.806999999999988</v>
      </c>
      <c r="T314" s="8">
        <v>44072199</v>
      </c>
      <c r="U314" s="111">
        <v>27804087</v>
      </c>
      <c r="V314" s="11">
        <f t="shared" ref="V314:V324" si="7">+E314-P314</f>
        <v>-30.674000000001172</v>
      </c>
      <c r="W314" s="28"/>
      <c r="X314" s="88"/>
      <c r="Y314" s="28"/>
      <c r="Z314" s="29"/>
    </row>
    <row r="315" spans="1:26" x14ac:dyDescent="0.2">
      <c r="A315" s="84" t="s">
        <v>70</v>
      </c>
      <c r="B315" s="40">
        <v>37141</v>
      </c>
      <c r="C315" s="8">
        <f>+'New Daily'!C315-Fcst!C315</f>
        <v>-180.01400000000012</v>
      </c>
      <c r="D315" s="7">
        <f>+'New Daily'!D315-Fcst!D315</f>
        <v>2.9470000000001164</v>
      </c>
      <c r="E315" s="13">
        <f t="shared" si="4"/>
        <v>-177.06700000000001</v>
      </c>
      <c r="F315" s="7">
        <f>+'New Daily'!F315-Fcst!F315</f>
        <v>-180.27099999999928</v>
      </c>
      <c r="G315" s="93"/>
      <c r="H315" s="93"/>
      <c r="I315" s="7">
        <f>+'New Daily'!I315-Fcst!I315</f>
        <v>-10.408999999999992</v>
      </c>
      <c r="J315" s="7">
        <f>+'New Daily'!J315-Fcst!J315</f>
        <v>5.7849999999999966</v>
      </c>
      <c r="K315" s="7">
        <f>+'New Daily'!K315-Fcst!K315</f>
        <v>-30.0949999999998</v>
      </c>
      <c r="L315" s="7">
        <f>+'New Daily'!L315-Fcst!L315</f>
        <v>18.42999999999995</v>
      </c>
      <c r="M315" s="7">
        <f>+'New Daily'!M315-Fcst!M315</f>
        <v>62.131000000000085</v>
      </c>
      <c r="N315" s="7">
        <f>+'New Daily'!N315-Fcst!N315</f>
        <v>26.341999999999985</v>
      </c>
      <c r="O315" s="7">
        <f>+'New Daily'!O315-Fcst!O315</f>
        <v>2</v>
      </c>
      <c r="P315" s="13">
        <f t="shared" si="5"/>
        <v>-106.08699999999905</v>
      </c>
      <c r="Q315" s="12">
        <f>+'New Daily'!Q315-Fcst!Q315</f>
        <v>-114.6</v>
      </c>
      <c r="R315" s="7">
        <f>+'New Daily'!R315-Fcst!R315</f>
        <v>43.620000000000005</v>
      </c>
      <c r="S315" s="7">
        <f t="shared" si="6"/>
        <v>-70.97999999999999</v>
      </c>
      <c r="T315" s="8">
        <v>44342199</v>
      </c>
      <c r="U315" s="111">
        <v>27954087</v>
      </c>
      <c r="V315" s="11">
        <f t="shared" si="7"/>
        <v>-70.980000000000956</v>
      </c>
      <c r="W315" s="28"/>
      <c r="X315" s="88"/>
      <c r="Y315" s="28"/>
      <c r="Z315" s="29"/>
    </row>
    <row r="316" spans="1:26" x14ac:dyDescent="0.2">
      <c r="A316" s="84" t="s">
        <v>71</v>
      </c>
      <c r="B316" s="40">
        <v>37142</v>
      </c>
      <c r="C316" s="8">
        <f>+'New Daily'!C316-Fcst!C316</f>
        <v>121.36599999999999</v>
      </c>
      <c r="D316" s="7">
        <f>+'New Daily'!D316-Fcst!D316</f>
        <v>42.7199999999998</v>
      </c>
      <c r="E316" s="13">
        <f t="shared" si="4"/>
        <v>164.08599999999979</v>
      </c>
      <c r="F316" s="7">
        <f>+'New Daily'!F316-Fcst!F316</f>
        <v>59.221999999999809</v>
      </c>
      <c r="G316" s="93"/>
      <c r="H316" s="93"/>
      <c r="I316" s="7">
        <f>+'New Daily'!I316-Fcst!I316</f>
        <v>6.6000000000000227</v>
      </c>
      <c r="J316" s="7">
        <f>+'New Daily'!J316-Fcst!J316</f>
        <v>158.07499999999999</v>
      </c>
      <c r="K316" s="7">
        <f>+'New Daily'!K316-Fcst!K316</f>
        <v>-32.715000000000146</v>
      </c>
      <c r="L316" s="7">
        <f>+'New Daily'!L316-Fcst!L316</f>
        <v>-11.869000000000028</v>
      </c>
      <c r="M316" s="7">
        <f>+'New Daily'!M316-Fcst!M316</f>
        <v>70.684999999999945</v>
      </c>
      <c r="N316" s="7">
        <f>+'New Daily'!N316-Fcst!N316</f>
        <v>16.061000000000035</v>
      </c>
      <c r="O316" s="7">
        <f>+'New Daily'!O316-Fcst!O316</f>
        <v>2</v>
      </c>
      <c r="P316" s="13">
        <f t="shared" si="5"/>
        <v>268.05899999999963</v>
      </c>
      <c r="Q316" s="12">
        <f>+'New Daily'!Q316-Fcst!Q316</f>
        <v>-44.611999999999995</v>
      </c>
      <c r="R316" s="7">
        <f>+'New Daily'!R316-Fcst!R316</f>
        <v>-59.361000000000004</v>
      </c>
      <c r="S316" s="7">
        <f t="shared" si="6"/>
        <v>-103.973</v>
      </c>
      <c r="T316" s="8">
        <v>44612199</v>
      </c>
      <c r="U316" s="111">
        <v>28129087</v>
      </c>
      <c r="V316" s="11">
        <f t="shared" si="7"/>
        <v>-103.97299999999984</v>
      </c>
      <c r="W316" s="28"/>
      <c r="X316" s="88"/>
      <c r="Y316" s="28"/>
      <c r="Z316" s="29"/>
    </row>
    <row r="317" spans="1:26" x14ac:dyDescent="0.2">
      <c r="A317" s="84" t="s">
        <v>72</v>
      </c>
      <c r="B317" s="40">
        <v>37143</v>
      </c>
      <c r="C317" s="8">
        <f>+'New Daily'!C317-Fcst!C317</f>
        <v>85.748999999999796</v>
      </c>
      <c r="D317" s="7">
        <f>+'New Daily'!D317-Fcst!D317</f>
        <v>64.800000000000182</v>
      </c>
      <c r="E317" s="13">
        <f t="shared" si="4"/>
        <v>150.54899999999998</v>
      </c>
      <c r="F317" s="7">
        <f>+'New Daily'!F317-Fcst!F317</f>
        <v>50.231999999999857</v>
      </c>
      <c r="G317" s="93"/>
      <c r="H317" s="93"/>
      <c r="I317" s="7">
        <f>+'New Daily'!I317-Fcst!I317</f>
        <v>44.814999999999998</v>
      </c>
      <c r="J317" s="7">
        <f>+'New Daily'!J317-Fcst!J317</f>
        <v>126.34899999999999</v>
      </c>
      <c r="K317" s="7">
        <f>+'New Daily'!K317-Fcst!K317</f>
        <v>-16.190999999999804</v>
      </c>
      <c r="L317" s="7">
        <f>+'New Daily'!L317-Fcst!L317</f>
        <v>-3.8160000000000309</v>
      </c>
      <c r="M317" s="7">
        <f>+'New Daily'!M317-Fcst!M317</f>
        <v>27.972999999999956</v>
      </c>
      <c r="N317" s="7">
        <f>+'New Daily'!N317-Fcst!N317</f>
        <v>19.990999999999985</v>
      </c>
      <c r="O317" s="7">
        <f>+'New Daily'!O317-Fcst!O317</f>
        <v>5</v>
      </c>
      <c r="P317" s="13">
        <f t="shared" si="5"/>
        <v>254.35299999999995</v>
      </c>
      <c r="Q317" s="12">
        <f>+'New Daily'!Q317-Fcst!Q317</f>
        <v>-18.033999999999992</v>
      </c>
      <c r="R317" s="7">
        <f>+'New Daily'!R317-Fcst!R317</f>
        <v>-85.77</v>
      </c>
      <c r="S317" s="7">
        <f t="shared" si="6"/>
        <v>-103.80399999999999</v>
      </c>
      <c r="T317" s="8">
        <v>44892199</v>
      </c>
      <c r="U317" s="111">
        <v>28329087</v>
      </c>
      <c r="V317" s="11">
        <f t="shared" si="7"/>
        <v>-103.80399999999997</v>
      </c>
      <c r="W317" s="28"/>
      <c r="X317" s="88"/>
      <c r="Y317" s="28"/>
      <c r="Z317" s="29"/>
    </row>
    <row r="318" spans="1:26" x14ac:dyDescent="0.2">
      <c r="A318" s="84" t="s">
        <v>73</v>
      </c>
      <c r="B318" s="40">
        <v>37144</v>
      </c>
      <c r="C318" s="8">
        <f>+'New Daily'!C318-Fcst!C318</f>
        <v>168.92600000000039</v>
      </c>
      <c r="D318" s="7">
        <f>+'New Daily'!D318-Fcst!D318</f>
        <v>91.476000000000113</v>
      </c>
      <c r="E318" s="13">
        <f t="shared" si="4"/>
        <v>260.4020000000005</v>
      </c>
      <c r="F318" s="7">
        <f>+'New Daily'!F318-Fcst!F318</f>
        <v>151.8280000000002</v>
      </c>
      <c r="G318" s="93"/>
      <c r="H318" s="93"/>
      <c r="I318" s="7">
        <f>+'New Daily'!I318-Fcst!I318</f>
        <v>31.842000000000013</v>
      </c>
      <c r="J318" s="7">
        <f>+'New Daily'!J318-Fcst!J318</f>
        <v>157.32100000000003</v>
      </c>
      <c r="K318" s="7">
        <f>+'New Daily'!K318-Fcst!K318</f>
        <v>-3.6550000000002001</v>
      </c>
      <c r="L318" s="7">
        <f>+'New Daily'!L318-Fcst!L318</f>
        <v>10.330000000000041</v>
      </c>
      <c r="M318" s="7">
        <f>+'New Daily'!M318-Fcst!M318</f>
        <v>33.653999999999996</v>
      </c>
      <c r="N318" s="7">
        <f>+'New Daily'!N318-Fcst!N318</f>
        <v>22.668000000000006</v>
      </c>
      <c r="O318" s="7">
        <f>+'New Daily'!O318-Fcst!O318</f>
        <v>5</v>
      </c>
      <c r="P318" s="13">
        <f t="shared" si="5"/>
        <v>408.98800000000006</v>
      </c>
      <c r="Q318" s="12">
        <f>+'New Daily'!Q318-Fcst!Q318</f>
        <v>-20.168000000000006</v>
      </c>
      <c r="R318" s="7">
        <f>+'New Daily'!R318-Fcst!R318</f>
        <v>-128.41800000000001</v>
      </c>
      <c r="S318" s="7">
        <f t="shared" si="6"/>
        <v>-148.58600000000001</v>
      </c>
      <c r="T318" s="8">
        <v>45172199</v>
      </c>
      <c r="U318" s="111">
        <v>28529087</v>
      </c>
      <c r="V318" s="11">
        <f t="shared" si="7"/>
        <v>-148.58599999999956</v>
      </c>
      <c r="W318" s="28"/>
      <c r="X318" s="88"/>
      <c r="Y318" s="28"/>
      <c r="Z318" s="29"/>
    </row>
    <row r="319" spans="1:26" x14ac:dyDescent="0.2">
      <c r="A319" s="84" t="s">
        <v>74</v>
      </c>
      <c r="B319" s="40">
        <v>37145</v>
      </c>
      <c r="C319" s="8">
        <f>+'New Daily'!C319-Fcst!C319</f>
        <v>175.73900000000003</v>
      </c>
      <c r="D319" s="7">
        <f>+'New Daily'!D319-Fcst!D319</f>
        <v>-80.543999999999869</v>
      </c>
      <c r="E319" s="13">
        <f t="shared" si="4"/>
        <v>95.195000000000164</v>
      </c>
      <c r="F319" s="7">
        <f>+'New Daily'!F319-Fcst!F319</f>
        <v>124.80299999999977</v>
      </c>
      <c r="G319" s="93"/>
      <c r="H319" s="93"/>
      <c r="I319" s="7">
        <f>+'New Daily'!I319-Fcst!I319</f>
        <v>19.245000000000005</v>
      </c>
      <c r="J319" s="7">
        <f>+'New Daily'!J319-Fcst!J319</f>
        <v>40.187000000000012</v>
      </c>
      <c r="K319" s="7">
        <f>+'New Daily'!K319-Fcst!K319</f>
        <v>-79.686000000000149</v>
      </c>
      <c r="L319" s="7">
        <f>+'New Daily'!L319-Fcst!L319</f>
        <v>-35.418999999999983</v>
      </c>
      <c r="M319" s="7">
        <f>+'New Daily'!M319-Fcst!M319</f>
        <v>80.075000000000045</v>
      </c>
      <c r="N319" s="7">
        <f>+'New Daily'!N319-Fcst!N319</f>
        <v>17.272000000000048</v>
      </c>
      <c r="O319" s="7">
        <f>+'New Daily'!O319-Fcst!O319</f>
        <v>-8</v>
      </c>
      <c r="P319" s="13">
        <f t="shared" si="5"/>
        <v>158.47699999999975</v>
      </c>
      <c r="Q319" s="12">
        <f>+'New Daily'!Q319-Fcst!Q319</f>
        <v>-17.806000000000012</v>
      </c>
      <c r="R319" s="7">
        <f>+'New Daily'!R319-Fcst!R319</f>
        <v>-45.475999999999999</v>
      </c>
      <c r="S319" s="7">
        <f t="shared" si="6"/>
        <v>-63.282000000000011</v>
      </c>
      <c r="T319" s="8">
        <v>45372199</v>
      </c>
      <c r="U319" s="111">
        <v>28684087</v>
      </c>
      <c r="V319" s="11">
        <f t="shared" si="7"/>
        <v>-63.281999999999584</v>
      </c>
      <c r="W319" s="28"/>
      <c r="X319" s="88"/>
      <c r="Y319" s="28"/>
      <c r="Z319" s="29"/>
    </row>
    <row r="320" spans="1:26" x14ac:dyDescent="0.2">
      <c r="A320" s="84" t="s">
        <v>68</v>
      </c>
      <c r="B320" s="40">
        <v>37146</v>
      </c>
      <c r="C320" s="8">
        <f>+'New Daily'!C320-Fcst!C320</f>
        <v>202.50199999999995</v>
      </c>
      <c r="D320" s="7">
        <f>+'New Daily'!D320-Fcst!D320</f>
        <v>-58.021000000000186</v>
      </c>
      <c r="E320" s="13">
        <f t="shared" si="4"/>
        <v>144.48099999999977</v>
      </c>
      <c r="F320" s="7">
        <f>+'New Daily'!F320-Fcst!F320</f>
        <v>-5.4490000000002965</v>
      </c>
      <c r="G320" s="93"/>
      <c r="H320" s="93"/>
      <c r="I320" s="7">
        <f>+'New Daily'!I320-Fcst!I320</f>
        <v>28.866000000000014</v>
      </c>
      <c r="J320" s="7">
        <f>+'New Daily'!J320-Fcst!J320</f>
        <v>116.28399999999999</v>
      </c>
      <c r="K320" s="7">
        <f>+'New Daily'!K320-Fcst!K320</f>
        <v>-101.86599999999999</v>
      </c>
      <c r="L320" s="7">
        <f>+'New Daily'!L320-Fcst!L320</f>
        <v>-14.378000000000043</v>
      </c>
      <c r="M320" s="7">
        <f>+'New Daily'!M320-Fcst!M320</f>
        <v>70.060999999999922</v>
      </c>
      <c r="N320" s="7">
        <f>+'New Daily'!N320-Fcst!N320</f>
        <v>19.721000000000004</v>
      </c>
      <c r="O320" s="7">
        <f>+'New Daily'!O320-Fcst!O320</f>
        <v>5</v>
      </c>
      <c r="P320" s="13">
        <f t="shared" si="5"/>
        <v>118.23899999999961</v>
      </c>
      <c r="Q320" s="12">
        <f>+'New Daily'!Q320-Fcst!Q320</f>
        <v>65.13</v>
      </c>
      <c r="R320" s="7">
        <f>+'New Daily'!R320-Fcst!R320</f>
        <v>-38.888000000000005</v>
      </c>
      <c r="S320" s="7">
        <f t="shared" si="6"/>
        <v>26.24199999999999</v>
      </c>
      <c r="T320" s="8">
        <v>45572199</v>
      </c>
      <c r="U320" s="111">
        <v>28839087</v>
      </c>
      <c r="V320" s="11">
        <f t="shared" si="7"/>
        <v>26.242000000000161</v>
      </c>
      <c r="W320" s="28"/>
      <c r="X320" s="88"/>
      <c r="Y320" s="28"/>
      <c r="Z320" s="29"/>
    </row>
    <row r="321" spans="1:26" x14ac:dyDescent="0.2">
      <c r="A321" s="84" t="s">
        <v>69</v>
      </c>
      <c r="B321" s="40">
        <v>37147</v>
      </c>
      <c r="C321" s="8">
        <f>+'New Daily'!C321-Fcst!C321</f>
        <v>252.41499999999996</v>
      </c>
      <c r="D321" s="7">
        <f>+'New Daily'!D321-Fcst!D321</f>
        <v>-99.871000000000095</v>
      </c>
      <c r="E321" s="13">
        <f t="shared" si="4"/>
        <v>152.54399999999987</v>
      </c>
      <c r="F321" s="7">
        <f>+'New Daily'!F321-Fcst!F321</f>
        <v>41.658000000000129</v>
      </c>
      <c r="G321" s="93"/>
      <c r="H321" s="93"/>
      <c r="I321" s="7">
        <f>+'New Daily'!I321-Fcst!I321</f>
        <v>17.98599999999999</v>
      </c>
      <c r="J321" s="7">
        <f>+'New Daily'!J321-Fcst!J321</f>
        <v>147.19</v>
      </c>
      <c r="K321" s="7">
        <f>+'New Daily'!K321-Fcst!K321</f>
        <v>-205.9989999999998</v>
      </c>
      <c r="L321" s="7">
        <f>+'New Daily'!L321-Fcst!L321</f>
        <v>-10.768000000000029</v>
      </c>
      <c r="M321" s="7">
        <f>+'New Daily'!M321-Fcst!M321</f>
        <v>37.161000000000058</v>
      </c>
      <c r="N321" s="7">
        <f>+'New Daily'!N321-Fcst!N321</f>
        <v>23.335000000000036</v>
      </c>
      <c r="O321" s="7">
        <f>+'New Daily'!O321-Fcst!O321</f>
        <v>-10</v>
      </c>
      <c r="P321" s="13">
        <f t="shared" si="5"/>
        <v>40.563000000000386</v>
      </c>
      <c r="Q321" s="12">
        <f>+'New Daily'!Q321-Fcst!Q321</f>
        <v>95.346000000000004</v>
      </c>
      <c r="R321" s="7">
        <f>+'New Daily'!R321-Fcst!R321</f>
        <v>16.634999999999991</v>
      </c>
      <c r="S321" s="7">
        <f t="shared" si="6"/>
        <v>111.98099999999999</v>
      </c>
      <c r="T321" s="8">
        <v>45772199</v>
      </c>
      <c r="U321" s="111">
        <v>28974087</v>
      </c>
      <c r="V321" s="11">
        <f t="shared" si="7"/>
        <v>111.98099999999948</v>
      </c>
      <c r="W321" s="28"/>
      <c r="X321" s="88"/>
      <c r="Y321" s="28"/>
      <c r="Z321" s="29"/>
    </row>
    <row r="322" spans="1:26" x14ac:dyDescent="0.2">
      <c r="A322" s="84" t="s">
        <v>70</v>
      </c>
      <c r="B322" s="40">
        <v>37148</v>
      </c>
      <c r="C322" s="8">
        <f>+'New Daily'!C322-Fcst!C322</f>
        <v>96.641000000000076</v>
      </c>
      <c r="D322" s="7">
        <f>+'New Daily'!D322-Fcst!D322</f>
        <v>22.909000000000106</v>
      </c>
      <c r="E322" s="13">
        <f t="shared" si="4"/>
        <v>119.55000000000018</v>
      </c>
      <c r="F322" s="7">
        <f>+'New Daily'!F322-Fcst!F322</f>
        <v>30.503000000000043</v>
      </c>
      <c r="G322" s="93"/>
      <c r="H322" s="93"/>
      <c r="I322" s="7">
        <f>+'New Daily'!I322-Fcst!I322</f>
        <v>11.206999999999994</v>
      </c>
      <c r="J322" s="7">
        <f>+'New Daily'!J322-Fcst!J322</f>
        <v>57.298999999999978</v>
      </c>
      <c r="K322" s="7">
        <f>+'New Daily'!K322-Fcst!K322</f>
        <v>-9.5019999999999527</v>
      </c>
      <c r="L322" s="7">
        <f>+'New Daily'!L322-Fcst!L322</f>
        <v>-10.157000000000039</v>
      </c>
      <c r="M322" s="7">
        <f>+'New Daily'!M322-Fcst!M322</f>
        <v>-15.392000000000053</v>
      </c>
      <c r="N322" s="7">
        <f>+'New Daily'!N322-Fcst!N322</f>
        <v>25.741999999999962</v>
      </c>
      <c r="O322" s="7">
        <f>+'New Daily'!O322-Fcst!O322</f>
        <v>-2</v>
      </c>
      <c r="P322" s="13">
        <f t="shared" si="5"/>
        <v>87.699999999999932</v>
      </c>
      <c r="Q322" s="12">
        <f>+'New Daily'!Q322-Fcst!Q322</f>
        <v>11.74799999999999</v>
      </c>
      <c r="R322" s="7">
        <f>+'New Daily'!R322-Fcst!R322</f>
        <v>20.102000000000004</v>
      </c>
      <c r="S322" s="7">
        <f t="shared" si="6"/>
        <v>31.849999999999994</v>
      </c>
      <c r="T322" s="8">
        <v>46052199</v>
      </c>
      <c r="U322" s="111">
        <v>29174087</v>
      </c>
      <c r="V322" s="11">
        <f t="shared" si="7"/>
        <v>31.85000000000025</v>
      </c>
      <c r="W322" s="28"/>
      <c r="X322" s="88"/>
      <c r="Y322" s="28"/>
      <c r="Z322" s="29"/>
    </row>
    <row r="323" spans="1:26" x14ac:dyDescent="0.2">
      <c r="A323" s="84" t="s">
        <v>71</v>
      </c>
      <c r="B323" s="40">
        <v>37149</v>
      </c>
      <c r="C323" s="8">
        <f>+'New Daily'!C323-Fcst!C323</f>
        <v>42.398999999999887</v>
      </c>
      <c r="D323" s="7">
        <f>+'New Daily'!D323-Fcst!D323</f>
        <v>47.242999999999938</v>
      </c>
      <c r="E323" s="13">
        <f t="shared" si="4"/>
        <v>89.641999999999825</v>
      </c>
      <c r="F323" s="7">
        <f>+'New Daily'!F323-Fcst!F323</f>
        <v>-102.37500000000068</v>
      </c>
      <c r="G323" s="93"/>
      <c r="H323" s="93"/>
      <c r="I323" s="7">
        <f>+'New Daily'!I323-Fcst!I323</f>
        <v>12.12299999999999</v>
      </c>
      <c r="J323" s="7">
        <f>+'New Daily'!J323-Fcst!J323</f>
        <v>61.47199999999998</v>
      </c>
      <c r="K323" s="7">
        <f>+'New Daily'!K323-Fcst!K323</f>
        <v>-16.494999999999891</v>
      </c>
      <c r="L323" s="7">
        <f>+'New Daily'!L323-Fcst!L323</f>
        <v>-7.3410000000000082</v>
      </c>
      <c r="M323" s="7">
        <f>+'New Daily'!M323-Fcst!M323</f>
        <v>29.576999999999998</v>
      </c>
      <c r="N323" s="7">
        <f>+'New Daily'!N323-Fcst!N323</f>
        <v>22.336000000000013</v>
      </c>
      <c r="O323" s="7">
        <f>+'New Daily'!O323-Fcst!O323</f>
        <v>5</v>
      </c>
      <c r="P323" s="13">
        <f t="shared" si="5"/>
        <v>4.2969999999994002</v>
      </c>
      <c r="Q323" s="12">
        <f>+'New Daily'!Q323-Fcst!Q323</f>
        <v>26.423000000000002</v>
      </c>
      <c r="R323" s="7">
        <f>+'New Daily'!R323-Fcst!R323</f>
        <v>58.922000000000025</v>
      </c>
      <c r="S323" s="7">
        <f t="shared" si="6"/>
        <v>85.345000000000027</v>
      </c>
      <c r="T323" s="8">
        <v>46332199</v>
      </c>
      <c r="U323" s="111">
        <v>29374087</v>
      </c>
      <c r="V323" s="11">
        <f t="shared" si="7"/>
        <v>85.345000000000425</v>
      </c>
      <c r="W323" s="28"/>
      <c r="X323" s="88"/>
      <c r="Y323" s="28"/>
      <c r="Z323" s="29"/>
    </row>
    <row r="324" spans="1:26" x14ac:dyDescent="0.2">
      <c r="A324" s="84" t="s">
        <v>72</v>
      </c>
      <c r="B324" s="40">
        <v>37150</v>
      </c>
      <c r="C324" s="8">
        <f>+'New Daily'!C324-Fcst!C324</f>
        <v>31.260999999999967</v>
      </c>
      <c r="D324" s="7">
        <f>+'New Daily'!D324-Fcst!D324</f>
        <v>32.402999999999793</v>
      </c>
      <c r="E324" s="13">
        <f t="shared" si="4"/>
        <v>63.66399999999976</v>
      </c>
      <c r="F324" s="7">
        <f>+'New Daily'!F324-Fcst!F324</f>
        <v>-80.409000000000106</v>
      </c>
      <c r="G324" s="93"/>
      <c r="H324" s="93"/>
      <c r="I324" s="7">
        <f>+'New Daily'!I324-Fcst!I324</f>
        <v>-5.1620000000000061</v>
      </c>
      <c r="J324" s="7">
        <f>+'New Daily'!J324-Fcst!J324</f>
        <v>79.10899999999998</v>
      </c>
      <c r="K324" s="7">
        <f>+'New Daily'!K324-Fcst!K324</f>
        <v>-26.922000000000025</v>
      </c>
      <c r="L324" s="7">
        <f>+'New Daily'!L324-Fcst!L324</f>
        <v>-4.1570000000000391</v>
      </c>
      <c r="M324" s="7">
        <f>+'New Daily'!M324-Fcst!M324</f>
        <v>28.471000000000004</v>
      </c>
      <c r="N324" s="7">
        <f>+'New Daily'!N324-Fcst!N324</f>
        <v>28.205000000000041</v>
      </c>
      <c r="O324" s="7">
        <f>+'New Daily'!O324-Fcst!O324</f>
        <v>5</v>
      </c>
      <c r="P324" s="13">
        <f t="shared" si="5"/>
        <v>24.134999999999849</v>
      </c>
      <c r="Q324" s="12">
        <f>+'New Daily'!Q324-Fcst!Q324</f>
        <v>-6.4769999999999754</v>
      </c>
      <c r="R324" s="7">
        <f>+'New Daily'!R324-Fcst!R324</f>
        <v>46.006</v>
      </c>
      <c r="S324" s="7">
        <f t="shared" si="6"/>
        <v>39.529000000000025</v>
      </c>
      <c r="T324" s="8">
        <v>46612199</v>
      </c>
      <c r="U324" s="111">
        <v>29574087</v>
      </c>
      <c r="V324" s="11">
        <f t="shared" si="7"/>
        <v>39.528999999999911</v>
      </c>
      <c r="W324" s="28"/>
      <c r="X324" s="88"/>
      <c r="Y324" s="28"/>
      <c r="Z324" s="29"/>
    </row>
    <row r="325" spans="1:26" x14ac:dyDescent="0.2">
      <c r="A325" s="84" t="s">
        <v>73</v>
      </c>
      <c r="B325" s="40">
        <v>37151</v>
      </c>
      <c r="C325" s="8">
        <f>+'New Daily'!C325-Fcst!C325</f>
        <v>-44.786000000000058</v>
      </c>
      <c r="D325" s="7">
        <f>+'New Daily'!D325-Fcst!D325</f>
        <v>20.400000000000091</v>
      </c>
      <c r="E325" s="13">
        <f t="shared" ref="E325:E332" si="8">+C325+D325</f>
        <v>-24.385999999999967</v>
      </c>
      <c r="F325" s="7">
        <f>+'New Daily'!F325-Fcst!F325</f>
        <v>-100.20999999999998</v>
      </c>
      <c r="G325" s="93"/>
      <c r="H325" s="93"/>
      <c r="I325" s="7">
        <f>+'New Daily'!I325-Fcst!I325</f>
        <v>12.47399999999999</v>
      </c>
      <c r="J325" s="7">
        <f>+'New Daily'!J325-Fcst!J325</f>
        <v>79.880999999999972</v>
      </c>
      <c r="K325" s="7">
        <f>+'New Daily'!K325-Fcst!K325</f>
        <v>-51.809000000000196</v>
      </c>
      <c r="L325" s="7">
        <f>+'New Daily'!L325-Fcst!L325</f>
        <v>-2.79200000000003</v>
      </c>
      <c r="M325" s="7">
        <f>+'New Daily'!M325-Fcst!M325</f>
        <v>27.742999999999938</v>
      </c>
      <c r="N325" s="7">
        <f>+'New Daily'!N325-Fcst!N325</f>
        <v>8.8659999999999854</v>
      </c>
      <c r="O325" s="7">
        <f>+'New Daily'!O325-Fcst!O325</f>
        <v>4</v>
      </c>
      <c r="P325" s="13">
        <f t="shared" ref="P325:P332" si="9">SUM(F325:O325)</f>
        <v>-21.847000000000321</v>
      </c>
      <c r="Q325" s="12">
        <f>+'New Daily'!Q325-Fcst!Q325</f>
        <v>-57.021999999999991</v>
      </c>
      <c r="R325" s="7">
        <f>+'New Daily'!R325-Fcst!R325</f>
        <v>54.483000000000004</v>
      </c>
      <c r="S325" s="7">
        <f t="shared" ref="S325:S332" si="10">SUM(Q325:R325)</f>
        <v>-2.5389999999999873</v>
      </c>
      <c r="T325" s="8">
        <v>46612199</v>
      </c>
      <c r="U325" s="111">
        <v>29574087</v>
      </c>
      <c r="V325" s="11">
        <f t="shared" ref="V325:V332" si="11">+E325-P325</f>
        <v>-2.5389999999996462</v>
      </c>
      <c r="W325" s="28"/>
      <c r="X325" s="88"/>
      <c r="Y325" s="28"/>
      <c r="Z325" s="29"/>
    </row>
    <row r="326" spans="1:26" x14ac:dyDescent="0.2">
      <c r="A326" s="84" t="s">
        <v>74</v>
      </c>
      <c r="B326" s="40">
        <v>37152</v>
      </c>
      <c r="C326" s="8">
        <f>+'New Daily'!C326-Fcst!C326</f>
        <v>-77.791000000000167</v>
      </c>
      <c r="D326" s="7">
        <f>+'New Daily'!D326-Fcst!D326</f>
        <v>-20.253000000000156</v>
      </c>
      <c r="E326" s="13">
        <f t="shared" si="8"/>
        <v>-98.044000000000324</v>
      </c>
      <c r="F326" s="7">
        <f>+'New Daily'!F326-Fcst!F326</f>
        <v>-252.74899999999923</v>
      </c>
      <c r="G326" s="93"/>
      <c r="H326" s="93"/>
      <c r="I326" s="7">
        <f>+'New Daily'!I326-Fcst!I326</f>
        <v>23.968999999999994</v>
      </c>
      <c r="J326" s="7">
        <f>+'New Daily'!J326-Fcst!J326</f>
        <v>74.908999999999992</v>
      </c>
      <c r="K326" s="7">
        <f>+'New Daily'!K326-Fcst!K326</f>
        <v>1.4239999999999782</v>
      </c>
      <c r="L326" s="7">
        <f>+'New Daily'!L326-Fcst!L326</f>
        <v>31.701000000000022</v>
      </c>
      <c r="M326" s="7">
        <f>+'New Daily'!M326-Fcst!M326</f>
        <v>-15.19399999999996</v>
      </c>
      <c r="N326" s="7">
        <f>+'New Daily'!N326-Fcst!N326</f>
        <v>-1.8880000000000337</v>
      </c>
      <c r="O326" s="7">
        <f>+'New Daily'!O326-Fcst!O326</f>
        <v>-5</v>
      </c>
      <c r="P326" s="13">
        <f t="shared" si="9"/>
        <v>-142.82799999999924</v>
      </c>
      <c r="Q326" s="12">
        <f>+'New Daily'!Q326-Fcst!Q326</f>
        <v>-11.634000000000015</v>
      </c>
      <c r="R326" s="7">
        <f>+'New Daily'!R326-Fcst!R326</f>
        <v>56.418000000000006</v>
      </c>
      <c r="S326" s="7">
        <f t="shared" si="10"/>
        <v>44.783999999999992</v>
      </c>
      <c r="T326" s="8">
        <v>46612199</v>
      </c>
      <c r="U326" s="111">
        <v>29574087</v>
      </c>
      <c r="V326" s="11">
        <f t="shared" si="11"/>
        <v>44.783999999998912</v>
      </c>
      <c r="W326" s="28"/>
      <c r="X326" s="88"/>
      <c r="Y326" s="28"/>
      <c r="Z326" s="29"/>
    </row>
    <row r="327" spans="1:26" x14ac:dyDescent="0.2">
      <c r="A327" s="84" t="s">
        <v>68</v>
      </c>
      <c r="B327" s="40">
        <v>37153</v>
      </c>
      <c r="C327" s="8">
        <f>+'New Daily'!C327-Fcst!C327</f>
        <v>-177.16100000000006</v>
      </c>
      <c r="D327" s="7">
        <f>+'New Daily'!D327-Fcst!D327</f>
        <v>6.706000000000131</v>
      </c>
      <c r="E327" s="13">
        <f t="shared" si="8"/>
        <v>-170.45499999999993</v>
      </c>
      <c r="F327" s="7">
        <f>+'New Daily'!F327-Fcst!F327</f>
        <v>-170.4710000000004</v>
      </c>
      <c r="G327" s="93"/>
      <c r="H327" s="93"/>
      <c r="I327" s="7">
        <f>+'New Daily'!I327-Fcst!I327</f>
        <v>20.506</v>
      </c>
      <c r="J327" s="7">
        <f>+'New Daily'!J327-Fcst!J327</f>
        <v>27.437999999999988</v>
      </c>
      <c r="K327" s="7">
        <f>+'New Daily'!K327-Fcst!K327</f>
        <v>7.4130000000000109</v>
      </c>
      <c r="L327" s="7">
        <f>+'New Daily'!L327-Fcst!L327</f>
        <v>12.225000000000023</v>
      </c>
      <c r="M327" s="7">
        <f>+'New Daily'!M327-Fcst!M327</f>
        <v>-11.75</v>
      </c>
      <c r="N327" s="7">
        <f>+'New Daily'!N327-Fcst!N327</f>
        <v>7.8400000000000318</v>
      </c>
      <c r="O327" s="7">
        <f>+'New Daily'!O327-Fcst!O327</f>
        <v>-5</v>
      </c>
      <c r="P327" s="13">
        <f t="shared" si="9"/>
        <v>-111.79900000000035</v>
      </c>
      <c r="Q327" s="12">
        <f>+'New Daily'!Q327-Fcst!Q327</f>
        <v>-100.71100000000001</v>
      </c>
      <c r="R327" s="7">
        <f>+'New Daily'!R327-Fcst!R327</f>
        <v>42.055000000000007</v>
      </c>
      <c r="S327" s="7">
        <f t="shared" si="10"/>
        <v>-58.656000000000006</v>
      </c>
      <c r="T327" s="8">
        <v>46612199</v>
      </c>
      <c r="U327" s="111">
        <v>29574087</v>
      </c>
      <c r="V327" s="11">
        <f t="shared" si="11"/>
        <v>-58.65599999999958</v>
      </c>
      <c r="W327" s="28"/>
      <c r="X327" s="88"/>
      <c r="Y327" s="28"/>
      <c r="Z327" s="29"/>
    </row>
    <row r="328" spans="1:26" x14ac:dyDescent="0.2">
      <c r="A328" s="84" t="s">
        <v>69</v>
      </c>
      <c r="B328" s="40">
        <v>37154</v>
      </c>
      <c r="C328" s="8">
        <f>+'New Daily'!C328-Fcst!C328</f>
        <v>45.632999999999811</v>
      </c>
      <c r="D328" s="7">
        <f>+'New Daily'!D328-Fcst!D328</f>
        <v>70.469000000000051</v>
      </c>
      <c r="E328" s="13">
        <f t="shared" si="8"/>
        <v>116.10199999999986</v>
      </c>
      <c r="F328" s="7">
        <f>+'New Daily'!F328-Fcst!F328</f>
        <v>-42.582000000001017</v>
      </c>
      <c r="G328" s="93"/>
      <c r="H328" s="93"/>
      <c r="I328" s="7">
        <f>+'New Daily'!I328-Fcst!I328</f>
        <v>18.911000000000001</v>
      </c>
      <c r="J328" s="7">
        <f>+'New Daily'!J328-Fcst!J328</f>
        <v>195.846</v>
      </c>
      <c r="K328" s="7">
        <f>+'New Daily'!K328-Fcst!K328</f>
        <v>-7.7130000000001928</v>
      </c>
      <c r="L328" s="7">
        <f>+'New Daily'!L328-Fcst!L328</f>
        <v>3.6839999999999691</v>
      </c>
      <c r="M328" s="7">
        <f>+'New Daily'!M328-Fcst!M328</f>
        <v>-54.547000000000025</v>
      </c>
      <c r="N328" s="7">
        <f>+'New Daily'!N328-Fcst!N328</f>
        <v>9.0109999999999673</v>
      </c>
      <c r="O328" s="7">
        <f>+'New Daily'!O328-Fcst!O328</f>
        <v>-6</v>
      </c>
      <c r="P328" s="13">
        <f t="shared" si="9"/>
        <v>116.60999999999871</v>
      </c>
      <c r="Q328" s="12">
        <f>+'New Daily'!Q328-Fcst!Q328</f>
        <v>29.156999999999982</v>
      </c>
      <c r="R328" s="7">
        <f>+'New Daily'!R328-Fcst!R328</f>
        <v>-29.664999999999992</v>
      </c>
      <c r="S328" s="7">
        <f t="shared" si="10"/>
        <v>-0.50800000000000978</v>
      </c>
      <c r="T328" s="8">
        <v>46612199</v>
      </c>
      <c r="U328" s="111">
        <v>29574087</v>
      </c>
      <c r="V328" s="11">
        <f t="shared" si="11"/>
        <v>-0.50799999999884449</v>
      </c>
      <c r="W328" s="28"/>
      <c r="X328" s="88"/>
      <c r="Y328" s="28"/>
      <c r="Z328" s="29"/>
    </row>
    <row r="329" spans="1:26" x14ac:dyDescent="0.2">
      <c r="A329" s="84" t="s">
        <v>70</v>
      </c>
      <c r="B329" s="40">
        <v>37155</v>
      </c>
      <c r="C329" s="8">
        <f>+'New Daily'!C329-Fcst!C329</f>
        <v>61.900000000000091</v>
      </c>
      <c r="D329" s="7">
        <f>+'New Daily'!D329-Fcst!D329</f>
        <v>1.7280000000000655</v>
      </c>
      <c r="E329" s="13">
        <f t="shared" si="8"/>
        <v>63.628000000000156</v>
      </c>
      <c r="F329" s="7">
        <f>+'New Daily'!F329-Fcst!F329</f>
        <v>-7.7469999999999573</v>
      </c>
      <c r="G329" s="93"/>
      <c r="H329" s="93"/>
      <c r="I329" s="7">
        <f>+'New Daily'!I329-Fcst!I329</f>
        <v>1.1030000000000086</v>
      </c>
      <c r="J329" s="7">
        <f>+'New Daily'!J329-Fcst!J329</f>
        <v>241.62299999999999</v>
      </c>
      <c r="K329" s="7">
        <f>+'New Daily'!K329-Fcst!K329</f>
        <v>-95.623000000000047</v>
      </c>
      <c r="L329" s="7">
        <f>+'New Daily'!L329-Fcst!L329</f>
        <v>-11.76400000000001</v>
      </c>
      <c r="M329" s="7">
        <f>+'New Daily'!M329-Fcst!M329</f>
        <v>5.2149999999999181</v>
      </c>
      <c r="N329" s="7">
        <f>+'New Daily'!N329-Fcst!N329</f>
        <v>-91.471000000000004</v>
      </c>
      <c r="O329" s="7">
        <f>+'New Daily'!O329-Fcst!O329</f>
        <v>5</v>
      </c>
      <c r="P329" s="13">
        <f t="shared" si="9"/>
        <v>46.335999999999899</v>
      </c>
      <c r="Q329" s="12">
        <f>+'New Daily'!Q329-Fcst!Q329</f>
        <v>44.918000000000006</v>
      </c>
      <c r="R329" s="7">
        <f>+'New Daily'!R329-Fcst!R329</f>
        <v>-27.626000000000005</v>
      </c>
      <c r="S329" s="7">
        <f t="shared" si="10"/>
        <v>17.292000000000002</v>
      </c>
      <c r="T329" s="8">
        <v>46612199</v>
      </c>
      <c r="U329" s="111">
        <v>29574087</v>
      </c>
      <c r="V329" s="11">
        <f t="shared" si="11"/>
        <v>17.292000000000257</v>
      </c>
      <c r="W329" s="28"/>
      <c r="X329" s="88"/>
      <c r="Y329" s="28"/>
      <c r="Z329" s="29"/>
    </row>
    <row r="330" spans="1:26" x14ac:dyDescent="0.2">
      <c r="A330" s="84" t="s">
        <v>71</v>
      </c>
      <c r="B330" s="40">
        <v>37156</v>
      </c>
      <c r="C330" s="8">
        <f>+'New Daily'!C330-Fcst!C330</f>
        <v>92.222999999999956</v>
      </c>
      <c r="D330" s="7">
        <f>+'New Daily'!D330-Fcst!D330</f>
        <v>-68.954000000000178</v>
      </c>
      <c r="E330" s="13">
        <f t="shared" si="8"/>
        <v>23.268999999999778</v>
      </c>
      <c r="F330" s="7">
        <f>+'New Daily'!F330-Fcst!F330</f>
        <v>-125.60199999999986</v>
      </c>
      <c r="G330" s="93"/>
      <c r="H330" s="93"/>
      <c r="I330" s="7">
        <f>+'New Daily'!I330-Fcst!I330</f>
        <v>-8.2340000000000089</v>
      </c>
      <c r="J330" s="7">
        <f>+'New Daily'!J330-Fcst!J330</f>
        <v>226.39800000000002</v>
      </c>
      <c r="K330" s="7">
        <f>+'New Daily'!K330-Fcst!K330</f>
        <v>-96.460999999999785</v>
      </c>
      <c r="L330" s="7">
        <f>+'New Daily'!L330-Fcst!L330</f>
        <v>6.1409999999999627</v>
      </c>
      <c r="M330" s="7">
        <f>+'New Daily'!M330-Fcst!M330</f>
        <v>24.490000000000009</v>
      </c>
      <c r="N330" s="7">
        <f>+'New Daily'!N330-Fcst!N330</f>
        <v>-83.136999999999944</v>
      </c>
      <c r="O330" s="7">
        <f>+'New Daily'!O330-Fcst!O330</f>
        <v>5</v>
      </c>
      <c r="P330" s="13">
        <f t="shared" si="9"/>
        <v>-51.404999999999603</v>
      </c>
      <c r="Q330" s="12">
        <f>+'New Daily'!Q330-Fcst!Q330</f>
        <v>51.029999999999973</v>
      </c>
      <c r="R330" s="7">
        <f>+'New Daily'!R330-Fcst!R330</f>
        <v>23.644000000000005</v>
      </c>
      <c r="S330" s="7">
        <f t="shared" si="10"/>
        <v>74.673999999999978</v>
      </c>
      <c r="T330" s="8">
        <v>46612199</v>
      </c>
      <c r="U330" s="111">
        <v>29574087</v>
      </c>
      <c r="V330" s="11">
        <f t="shared" si="11"/>
        <v>74.673999999999381</v>
      </c>
      <c r="W330" s="28"/>
      <c r="X330" s="88"/>
      <c r="Y330" s="28"/>
      <c r="Z330" s="29"/>
    </row>
    <row r="331" spans="1:26" x14ac:dyDescent="0.2">
      <c r="A331" s="84" t="s">
        <v>72</v>
      </c>
      <c r="B331" s="40">
        <v>37157</v>
      </c>
      <c r="C331" s="8">
        <f>+'New Daily'!C331-Fcst!C331</f>
        <v>99.795999999999822</v>
      </c>
      <c r="D331" s="7">
        <f>+'New Daily'!D331-Fcst!D331</f>
        <v>9.1660000000001673</v>
      </c>
      <c r="E331" s="13">
        <f t="shared" si="8"/>
        <v>108.96199999999999</v>
      </c>
      <c r="F331" s="7">
        <f>+'New Daily'!F331-Fcst!F331</f>
        <v>-53.412000000000717</v>
      </c>
      <c r="G331" s="93"/>
      <c r="H331" s="93"/>
      <c r="I331" s="7">
        <f>+'New Daily'!I331-Fcst!I331</f>
        <v>-5.0200000000000102</v>
      </c>
      <c r="J331" s="7">
        <f>+'New Daily'!J331-Fcst!J331</f>
        <v>230.65699999999998</v>
      </c>
      <c r="K331" s="7">
        <f>+'New Daily'!K331-Fcst!K331</f>
        <v>-3.625</v>
      </c>
      <c r="L331" s="7">
        <f>+'New Daily'!L331-Fcst!L331</f>
        <v>8.3550000000000182</v>
      </c>
      <c r="M331" s="7">
        <f>+'New Daily'!M331-Fcst!M331</f>
        <v>37.742999999999938</v>
      </c>
      <c r="N331" s="7">
        <f>+'New Daily'!N331-Fcst!N331</f>
        <v>-83.658000000000015</v>
      </c>
      <c r="O331" s="7">
        <f>+'New Daily'!O331-Fcst!O331</f>
        <v>5</v>
      </c>
      <c r="P331" s="13">
        <f t="shared" si="9"/>
        <v>136.0399999999992</v>
      </c>
      <c r="Q331" s="12">
        <f>+'New Daily'!Q331-Fcst!Q331</f>
        <v>45.922000000000025</v>
      </c>
      <c r="R331" s="7">
        <f>+'New Daily'!R331-Fcst!R331</f>
        <v>-73</v>
      </c>
      <c r="S331" s="7">
        <f t="shared" si="10"/>
        <v>-27.077999999999975</v>
      </c>
      <c r="T331" s="8">
        <v>46612199</v>
      </c>
      <c r="U331" s="111">
        <v>29574087</v>
      </c>
      <c r="V331" s="11">
        <f t="shared" si="11"/>
        <v>-27.077999999999207</v>
      </c>
      <c r="W331" s="28"/>
      <c r="X331" s="88"/>
      <c r="Y331" s="28"/>
      <c r="Z331" s="29"/>
    </row>
    <row r="332" spans="1:26" x14ac:dyDescent="0.2">
      <c r="A332" s="84" t="s">
        <v>73</v>
      </c>
      <c r="B332" s="40">
        <v>37158</v>
      </c>
      <c r="C332" s="8">
        <f>+'New Daily'!C332-Fcst!C332</f>
        <v>101.77599999999984</v>
      </c>
      <c r="D332" s="7">
        <f>+'New Daily'!D332-Fcst!D332</f>
        <v>45.963000000000193</v>
      </c>
      <c r="E332" s="13">
        <f t="shared" si="8"/>
        <v>147.73900000000003</v>
      </c>
      <c r="F332" s="7">
        <f>+'New Daily'!F332-Fcst!F332</f>
        <v>53.716999999998961</v>
      </c>
      <c r="G332" s="93"/>
      <c r="H332" s="93"/>
      <c r="I332" s="7">
        <f>+'New Daily'!I332-Fcst!I332</f>
        <v>16.59899999999999</v>
      </c>
      <c r="J332" s="7">
        <f>+'New Daily'!J332-Fcst!J332</f>
        <v>230.339</v>
      </c>
      <c r="K332" s="7">
        <f>+'New Daily'!K332-Fcst!K332</f>
        <v>-4.05600000000004</v>
      </c>
      <c r="L332" s="7">
        <f>+'New Daily'!L332-Fcst!L332</f>
        <v>56.696000000000026</v>
      </c>
      <c r="M332" s="7">
        <f>+'New Daily'!M332-Fcst!M332</f>
        <v>40.19399999999996</v>
      </c>
      <c r="N332" s="7">
        <f>+'New Daily'!N332-Fcst!N332</f>
        <v>-3.8179999999999836</v>
      </c>
      <c r="O332" s="7">
        <f>+'New Daily'!O332-Fcst!O332</f>
        <v>5</v>
      </c>
      <c r="P332" s="13">
        <f t="shared" si="9"/>
        <v>394.67099999999891</v>
      </c>
      <c r="Q332" s="12">
        <f>+'New Daily'!Q332-Fcst!Q332</f>
        <v>33.067999999999984</v>
      </c>
      <c r="R332" s="7">
        <f>+'New Daily'!R332-Fcst!R332</f>
        <v>-280</v>
      </c>
      <c r="S332" s="7">
        <f t="shared" si="10"/>
        <v>-246.93200000000002</v>
      </c>
      <c r="T332" s="8">
        <v>46612199</v>
      </c>
      <c r="U332" s="111">
        <v>29574087</v>
      </c>
      <c r="V332" s="11">
        <f t="shared" si="11"/>
        <v>-246.93199999999888</v>
      </c>
      <c r="W332" s="28"/>
      <c r="X332" s="88"/>
      <c r="Y332" s="28"/>
      <c r="Z332" s="29"/>
    </row>
    <row r="333" spans="1:26" x14ac:dyDescent="0.2">
      <c r="A333" s="84" t="s">
        <v>74</v>
      </c>
      <c r="B333" s="40">
        <v>37159</v>
      </c>
      <c r="C333" s="8"/>
      <c r="D333" s="7"/>
      <c r="E333" s="13"/>
      <c r="F333" s="12"/>
      <c r="G333" s="93"/>
      <c r="H333" s="93"/>
      <c r="I333" s="7"/>
      <c r="J333" s="7"/>
      <c r="K333" s="7"/>
      <c r="L333" s="7"/>
      <c r="M333" s="7"/>
      <c r="N333" s="5"/>
      <c r="O333" s="5"/>
      <c r="P333" s="13"/>
      <c r="Q333" s="12"/>
      <c r="R333" s="7"/>
      <c r="S333" s="7"/>
      <c r="T333" s="8"/>
      <c r="U333" s="111"/>
      <c r="V333" s="11"/>
      <c r="W333" s="28"/>
      <c r="X333" s="88"/>
      <c r="Y333" s="28"/>
      <c r="Z333" s="29"/>
    </row>
    <row r="334" spans="1:26" x14ac:dyDescent="0.2">
      <c r="A334" s="84" t="s">
        <v>68</v>
      </c>
      <c r="B334" s="40">
        <v>37160</v>
      </c>
      <c r="C334" s="8"/>
      <c r="D334" s="7"/>
      <c r="E334" s="13"/>
      <c r="F334" s="12"/>
      <c r="G334" s="93"/>
      <c r="H334" s="93"/>
      <c r="I334" s="7"/>
      <c r="J334" s="7"/>
      <c r="K334" s="7"/>
      <c r="L334" s="7"/>
      <c r="M334" s="7"/>
      <c r="N334" s="5"/>
      <c r="O334" s="5"/>
      <c r="P334" s="13"/>
      <c r="Q334" s="12"/>
      <c r="R334" s="7"/>
      <c r="S334" s="7"/>
      <c r="T334" s="8"/>
      <c r="U334" s="111"/>
      <c r="V334" s="11"/>
      <c r="W334" s="28"/>
      <c r="X334" s="88"/>
      <c r="Y334" s="28"/>
      <c r="Z334" s="29"/>
    </row>
    <row r="335" spans="1:26" x14ac:dyDescent="0.2">
      <c r="A335" s="84" t="s">
        <v>69</v>
      </c>
      <c r="B335" s="40">
        <v>37161</v>
      </c>
      <c r="C335" s="8"/>
      <c r="D335" s="7"/>
      <c r="E335" s="13"/>
      <c r="F335" s="12"/>
      <c r="G335" s="93"/>
      <c r="H335" s="93"/>
      <c r="I335" s="7"/>
      <c r="J335" s="7"/>
      <c r="K335" s="7"/>
      <c r="L335" s="7"/>
      <c r="M335" s="7"/>
      <c r="N335" s="5"/>
      <c r="O335" s="5"/>
      <c r="P335" s="13"/>
      <c r="Q335" s="12"/>
      <c r="R335" s="7"/>
      <c r="S335" s="7"/>
      <c r="T335" s="8"/>
      <c r="U335" s="111"/>
      <c r="V335" s="11"/>
      <c r="W335" s="28"/>
      <c r="X335" s="88"/>
      <c r="Y335" s="28"/>
      <c r="Z335" s="29"/>
    </row>
    <row r="336" spans="1:26" x14ac:dyDescent="0.2">
      <c r="A336" s="84" t="s">
        <v>70</v>
      </c>
      <c r="B336" s="40">
        <v>37162</v>
      </c>
      <c r="C336" s="8"/>
      <c r="D336" s="7"/>
      <c r="E336" s="13"/>
      <c r="F336" s="12"/>
      <c r="G336" s="93"/>
      <c r="H336" s="93"/>
      <c r="I336" s="7"/>
      <c r="J336" s="7"/>
      <c r="K336" s="7"/>
      <c r="L336" s="7"/>
      <c r="M336" s="7"/>
      <c r="N336" s="5"/>
      <c r="O336" s="5"/>
      <c r="P336" s="13"/>
      <c r="Q336" s="12"/>
      <c r="R336" s="7"/>
      <c r="S336" s="7"/>
      <c r="T336" s="8"/>
      <c r="U336" s="111"/>
      <c r="V336" s="11"/>
      <c r="W336" s="28"/>
      <c r="X336" s="88"/>
      <c r="Y336" s="28"/>
      <c r="Z336" s="29"/>
    </row>
    <row r="337" spans="1:26" x14ac:dyDescent="0.2">
      <c r="A337" s="84" t="s">
        <v>71</v>
      </c>
      <c r="B337" s="40">
        <v>37163</v>
      </c>
      <c r="C337" s="8"/>
      <c r="D337" s="7"/>
      <c r="E337" s="13"/>
      <c r="F337" s="12"/>
      <c r="G337" s="93"/>
      <c r="H337" s="93"/>
      <c r="I337" s="7"/>
      <c r="J337" s="7"/>
      <c r="K337" s="7"/>
      <c r="L337" s="7"/>
      <c r="M337" s="7"/>
      <c r="N337" s="5"/>
      <c r="O337" s="5"/>
      <c r="P337" s="13"/>
      <c r="Q337" s="12"/>
      <c r="R337" s="7"/>
      <c r="S337" s="7"/>
      <c r="T337" s="8"/>
      <c r="U337" s="111"/>
      <c r="V337" s="11"/>
      <c r="W337" s="28"/>
      <c r="X337" s="88"/>
      <c r="Y337" s="28"/>
      <c r="Z337" s="29"/>
    </row>
    <row r="338" spans="1:26" ht="10.8" thickBot="1" x14ac:dyDescent="0.25">
      <c r="A338" s="94" t="s">
        <v>72</v>
      </c>
      <c r="B338" s="41">
        <v>37164</v>
      </c>
      <c r="C338" s="42"/>
      <c r="D338" s="43"/>
      <c r="E338" s="46"/>
      <c r="F338" s="45"/>
      <c r="G338" s="95"/>
      <c r="H338" s="95"/>
      <c r="I338" s="43"/>
      <c r="J338" s="43"/>
      <c r="K338" s="43"/>
      <c r="L338" s="43"/>
      <c r="M338" s="43"/>
      <c r="N338" s="56"/>
      <c r="O338" s="56"/>
      <c r="P338" s="46"/>
      <c r="Q338" s="45"/>
      <c r="R338" s="43"/>
      <c r="S338" s="43"/>
      <c r="T338" s="42"/>
      <c r="U338" s="118"/>
      <c r="V338" s="47"/>
      <c r="W338" s="4"/>
      <c r="X338" s="89"/>
      <c r="Y338" s="4"/>
      <c r="Z338" s="31"/>
    </row>
    <row r="339" spans="1:26" hidden="1" x14ac:dyDescent="0.2">
      <c r="A339" s="84" t="s">
        <v>73</v>
      </c>
      <c r="B339" s="40">
        <v>37165</v>
      </c>
      <c r="C339" s="8"/>
      <c r="D339" s="7"/>
      <c r="E339" s="13"/>
      <c r="F339" s="12"/>
      <c r="G339" s="93"/>
      <c r="H339" s="93"/>
      <c r="I339" s="7"/>
      <c r="J339" s="7"/>
      <c r="K339" s="7"/>
      <c r="L339" s="7"/>
      <c r="M339" s="7"/>
      <c r="N339" s="5"/>
      <c r="O339" s="5"/>
      <c r="P339" s="13"/>
      <c r="Q339" s="12"/>
      <c r="R339" s="7"/>
      <c r="S339" s="7"/>
      <c r="T339" s="8"/>
      <c r="U339" s="111"/>
      <c r="V339" s="11"/>
      <c r="W339" s="28"/>
      <c r="X339" s="88"/>
      <c r="Y339" s="28"/>
      <c r="Z339" s="29"/>
    </row>
    <row r="340" spans="1:26" hidden="1" x14ac:dyDescent="0.2">
      <c r="A340" s="84" t="s">
        <v>74</v>
      </c>
      <c r="B340" s="40">
        <v>37166</v>
      </c>
      <c r="C340" s="8"/>
      <c r="D340" s="7"/>
      <c r="E340" s="13"/>
      <c r="F340" s="12"/>
      <c r="G340" s="93"/>
      <c r="H340" s="93"/>
      <c r="I340" s="7"/>
      <c r="J340" s="7"/>
      <c r="K340" s="7"/>
      <c r="L340" s="7"/>
      <c r="M340" s="7"/>
      <c r="N340" s="5"/>
      <c r="O340" s="5"/>
      <c r="P340" s="13"/>
      <c r="Q340" s="12"/>
      <c r="R340" s="7"/>
      <c r="S340" s="7"/>
      <c r="T340" s="8"/>
      <c r="U340" s="111"/>
      <c r="V340" s="11"/>
      <c r="W340" s="28"/>
      <c r="X340" s="88"/>
      <c r="Y340" s="28"/>
      <c r="Z340" s="29"/>
    </row>
    <row r="341" spans="1:26" hidden="1" x14ac:dyDescent="0.2">
      <c r="A341" s="84" t="s">
        <v>68</v>
      </c>
      <c r="B341" s="40">
        <v>37167</v>
      </c>
      <c r="C341" s="8"/>
      <c r="D341" s="7"/>
      <c r="E341" s="13"/>
      <c r="F341" s="12"/>
      <c r="G341" s="93"/>
      <c r="H341" s="93"/>
      <c r="I341" s="7"/>
      <c r="J341" s="7"/>
      <c r="K341" s="7"/>
      <c r="L341" s="7"/>
      <c r="M341" s="7"/>
      <c r="N341" s="5"/>
      <c r="O341" s="5"/>
      <c r="P341" s="13"/>
      <c r="Q341" s="12"/>
      <c r="R341" s="7"/>
      <c r="S341" s="7"/>
      <c r="T341" s="8"/>
      <c r="U341" s="111"/>
      <c r="V341" s="11"/>
      <c r="W341" s="28"/>
      <c r="X341" s="88"/>
      <c r="Y341" s="28"/>
      <c r="Z341" s="29"/>
    </row>
    <row r="342" spans="1:26" hidden="1" x14ac:dyDescent="0.2">
      <c r="A342" s="84" t="s">
        <v>69</v>
      </c>
      <c r="B342" s="40">
        <v>37168</v>
      </c>
      <c r="C342" s="8"/>
      <c r="D342" s="7"/>
      <c r="E342" s="13"/>
      <c r="F342" s="12"/>
      <c r="G342" s="93"/>
      <c r="H342" s="93"/>
      <c r="I342" s="7"/>
      <c r="J342" s="7"/>
      <c r="K342" s="7"/>
      <c r="L342" s="7"/>
      <c r="M342" s="7"/>
      <c r="N342" s="5"/>
      <c r="O342" s="5"/>
      <c r="P342" s="13"/>
      <c r="Q342" s="12"/>
      <c r="R342" s="7"/>
      <c r="S342" s="7"/>
      <c r="T342" s="8"/>
      <c r="U342" s="111"/>
      <c r="V342" s="11"/>
      <c r="W342" s="28"/>
      <c r="X342" s="88"/>
      <c r="Y342" s="28"/>
      <c r="Z342" s="29"/>
    </row>
    <row r="343" spans="1:26" hidden="1" x14ac:dyDescent="0.2">
      <c r="A343" s="84" t="s">
        <v>70</v>
      </c>
      <c r="B343" s="40">
        <v>37169</v>
      </c>
      <c r="C343" s="8"/>
      <c r="D343" s="7"/>
      <c r="E343" s="13"/>
      <c r="F343" s="12"/>
      <c r="G343" s="93"/>
      <c r="H343" s="93"/>
      <c r="I343" s="7"/>
      <c r="J343" s="7"/>
      <c r="K343" s="7"/>
      <c r="L343" s="7"/>
      <c r="M343" s="7"/>
      <c r="N343" s="5"/>
      <c r="O343" s="5"/>
      <c r="P343" s="13"/>
      <c r="Q343" s="12"/>
      <c r="R343" s="7"/>
      <c r="S343" s="7"/>
      <c r="T343" s="8"/>
      <c r="U343" s="111"/>
      <c r="V343" s="11"/>
      <c r="W343" s="28"/>
      <c r="X343" s="88"/>
      <c r="Y343" s="28"/>
      <c r="Z343" s="29"/>
    </row>
    <row r="344" spans="1:26" hidden="1" x14ac:dyDescent="0.2">
      <c r="A344" s="84" t="s">
        <v>71</v>
      </c>
      <c r="B344" s="40">
        <v>37170</v>
      </c>
      <c r="C344" s="8"/>
      <c r="D344" s="7"/>
      <c r="E344" s="13"/>
      <c r="F344" s="12"/>
      <c r="G344" s="93"/>
      <c r="H344" s="93"/>
      <c r="I344" s="7"/>
      <c r="J344" s="7"/>
      <c r="K344" s="7"/>
      <c r="L344" s="7"/>
      <c r="M344" s="7"/>
      <c r="N344" s="5"/>
      <c r="O344" s="5"/>
      <c r="P344" s="13"/>
      <c r="Q344" s="12"/>
      <c r="R344" s="7"/>
      <c r="S344" s="7"/>
      <c r="T344" s="8"/>
      <c r="U344" s="111"/>
      <c r="V344" s="11"/>
      <c r="W344" s="28"/>
      <c r="X344" s="88"/>
      <c r="Y344" s="28"/>
      <c r="Z344" s="29"/>
    </row>
    <row r="345" spans="1:26" hidden="1" x14ac:dyDescent="0.2">
      <c r="A345" s="84" t="s">
        <v>72</v>
      </c>
      <c r="B345" s="40">
        <v>37171</v>
      </c>
      <c r="C345" s="8"/>
      <c r="D345" s="7"/>
      <c r="E345" s="13"/>
      <c r="F345" s="12"/>
      <c r="G345" s="93"/>
      <c r="H345" s="93"/>
      <c r="I345" s="7"/>
      <c r="J345" s="7"/>
      <c r="K345" s="7"/>
      <c r="L345" s="7"/>
      <c r="M345" s="7"/>
      <c r="N345" s="5"/>
      <c r="O345" s="5"/>
      <c r="P345" s="13"/>
      <c r="Q345" s="12"/>
      <c r="R345" s="7"/>
      <c r="S345" s="7"/>
      <c r="T345" s="8"/>
      <c r="U345" s="111"/>
      <c r="V345" s="11"/>
      <c r="W345" s="28"/>
      <c r="X345" s="88"/>
      <c r="Y345" s="28"/>
      <c r="Z345" s="29"/>
    </row>
    <row r="346" spans="1:26" hidden="1" x14ac:dyDescent="0.2">
      <c r="A346" s="84" t="s">
        <v>73</v>
      </c>
      <c r="B346" s="40">
        <v>37172</v>
      </c>
      <c r="C346" s="8"/>
      <c r="D346" s="7"/>
      <c r="E346" s="13"/>
      <c r="F346" s="12"/>
      <c r="G346" s="93"/>
      <c r="H346" s="93"/>
      <c r="I346" s="7"/>
      <c r="J346" s="7"/>
      <c r="K346" s="7"/>
      <c r="L346" s="7"/>
      <c r="M346" s="7"/>
      <c r="N346" s="5"/>
      <c r="O346" s="5"/>
      <c r="P346" s="13"/>
      <c r="Q346" s="12"/>
      <c r="R346" s="7"/>
      <c r="S346" s="7"/>
      <c r="T346" s="8"/>
      <c r="U346" s="111"/>
      <c r="V346" s="11"/>
      <c r="W346" s="28"/>
      <c r="X346" s="88"/>
      <c r="Y346" s="28"/>
      <c r="Z346" s="29"/>
    </row>
    <row r="347" spans="1:26" hidden="1" x14ac:dyDescent="0.2">
      <c r="A347" s="84" t="s">
        <v>74</v>
      </c>
      <c r="B347" s="40">
        <v>37173</v>
      </c>
      <c r="C347" s="8"/>
      <c r="D347" s="7"/>
      <c r="E347" s="13"/>
      <c r="F347" s="12"/>
      <c r="G347" s="93"/>
      <c r="H347" s="93"/>
      <c r="I347" s="7"/>
      <c r="J347" s="7"/>
      <c r="K347" s="7"/>
      <c r="L347" s="7"/>
      <c r="M347" s="7"/>
      <c r="N347" s="5"/>
      <c r="O347" s="5"/>
      <c r="P347" s="13"/>
      <c r="Q347" s="12"/>
      <c r="R347" s="7"/>
      <c r="S347" s="7"/>
      <c r="T347" s="8"/>
      <c r="U347" s="111"/>
      <c r="V347" s="11"/>
      <c r="W347" s="28"/>
      <c r="X347" s="88"/>
      <c r="Y347" s="28"/>
      <c r="Z347" s="29"/>
    </row>
    <row r="348" spans="1:26" hidden="1" x14ac:dyDescent="0.2">
      <c r="A348" s="84" t="s">
        <v>68</v>
      </c>
      <c r="B348" s="40">
        <v>37174</v>
      </c>
      <c r="C348" s="8"/>
      <c r="D348" s="7"/>
      <c r="E348" s="13"/>
      <c r="F348" s="12"/>
      <c r="G348" s="93"/>
      <c r="H348" s="93"/>
      <c r="I348" s="7"/>
      <c r="J348" s="7"/>
      <c r="K348" s="7"/>
      <c r="L348" s="7"/>
      <c r="M348" s="7"/>
      <c r="N348" s="5"/>
      <c r="O348" s="5"/>
      <c r="P348" s="13"/>
      <c r="Q348" s="12"/>
      <c r="R348" s="7"/>
      <c r="S348" s="7"/>
      <c r="T348" s="8"/>
      <c r="U348" s="111"/>
      <c r="V348" s="11"/>
      <c r="W348" s="28"/>
      <c r="X348" s="88"/>
      <c r="Y348" s="28"/>
      <c r="Z348" s="29"/>
    </row>
    <row r="349" spans="1:26" hidden="1" x14ac:dyDescent="0.2">
      <c r="A349" s="84" t="s">
        <v>69</v>
      </c>
      <c r="B349" s="40">
        <v>37175</v>
      </c>
      <c r="C349" s="8"/>
      <c r="D349" s="7"/>
      <c r="E349" s="13"/>
      <c r="F349" s="12"/>
      <c r="G349" s="93"/>
      <c r="H349" s="93"/>
      <c r="I349" s="7"/>
      <c r="J349" s="7"/>
      <c r="K349" s="7"/>
      <c r="L349" s="7"/>
      <c r="M349" s="7"/>
      <c r="N349" s="5"/>
      <c r="O349" s="5"/>
      <c r="P349" s="13"/>
      <c r="Q349" s="12"/>
      <c r="R349" s="7"/>
      <c r="S349" s="7"/>
      <c r="T349" s="8"/>
      <c r="U349" s="111"/>
      <c r="V349" s="11"/>
      <c r="W349" s="28"/>
      <c r="X349" s="88"/>
      <c r="Y349" s="28"/>
      <c r="Z349" s="29"/>
    </row>
    <row r="350" spans="1:26" hidden="1" x14ac:dyDescent="0.2">
      <c r="A350" s="84" t="s">
        <v>70</v>
      </c>
      <c r="B350" s="40">
        <v>37176</v>
      </c>
      <c r="C350" s="8"/>
      <c r="D350" s="7"/>
      <c r="E350" s="13"/>
      <c r="F350" s="12"/>
      <c r="G350" s="93"/>
      <c r="H350" s="93"/>
      <c r="I350" s="7"/>
      <c r="J350" s="7"/>
      <c r="K350" s="7"/>
      <c r="L350" s="7"/>
      <c r="M350" s="7"/>
      <c r="N350" s="5"/>
      <c r="O350" s="5"/>
      <c r="P350" s="13"/>
      <c r="Q350" s="12"/>
      <c r="R350" s="7"/>
      <c r="S350" s="7"/>
      <c r="T350" s="8"/>
      <c r="U350" s="111"/>
      <c r="V350" s="11"/>
      <c r="W350" s="28"/>
      <c r="X350" s="88"/>
      <c r="Y350" s="28"/>
      <c r="Z350" s="29"/>
    </row>
    <row r="351" spans="1:26" hidden="1" x14ac:dyDescent="0.2">
      <c r="A351" s="84" t="s">
        <v>71</v>
      </c>
      <c r="B351" s="40">
        <v>37177</v>
      </c>
      <c r="C351" s="8"/>
      <c r="D351" s="7"/>
      <c r="E351" s="13"/>
      <c r="F351" s="12"/>
      <c r="G351" s="93"/>
      <c r="H351" s="93"/>
      <c r="I351" s="7"/>
      <c r="J351" s="7"/>
      <c r="K351" s="7"/>
      <c r="L351" s="7"/>
      <c r="M351" s="7"/>
      <c r="N351" s="5"/>
      <c r="O351" s="5"/>
      <c r="P351" s="13"/>
      <c r="Q351" s="12"/>
      <c r="R351" s="7"/>
      <c r="S351" s="7"/>
      <c r="T351" s="8"/>
      <c r="U351" s="111"/>
      <c r="V351" s="11"/>
      <c r="W351" s="28"/>
      <c r="X351" s="88"/>
      <c r="Y351" s="28"/>
      <c r="Z351" s="29"/>
    </row>
    <row r="352" spans="1:26" hidden="1" x14ac:dyDescent="0.2">
      <c r="A352" s="84" t="s">
        <v>72</v>
      </c>
      <c r="B352" s="40">
        <v>37178</v>
      </c>
      <c r="C352" s="8"/>
      <c r="D352" s="7"/>
      <c r="E352" s="13"/>
      <c r="F352" s="12"/>
      <c r="G352" s="93"/>
      <c r="H352" s="93"/>
      <c r="I352" s="7"/>
      <c r="J352" s="7"/>
      <c r="K352" s="7"/>
      <c r="L352" s="7"/>
      <c r="M352" s="7"/>
      <c r="N352" s="5"/>
      <c r="O352" s="5"/>
      <c r="P352" s="13"/>
      <c r="Q352" s="12"/>
      <c r="R352" s="7"/>
      <c r="S352" s="7"/>
      <c r="T352" s="8"/>
      <c r="U352" s="111"/>
      <c r="V352" s="11"/>
      <c r="W352" s="28"/>
      <c r="X352" s="88"/>
      <c r="Y352" s="28"/>
      <c r="Z352" s="29"/>
    </row>
    <row r="353" spans="1:26" hidden="1" x14ac:dyDescent="0.2">
      <c r="A353" s="84" t="s">
        <v>73</v>
      </c>
      <c r="B353" s="40">
        <v>37179</v>
      </c>
      <c r="C353" s="8"/>
      <c r="D353" s="7"/>
      <c r="E353" s="13"/>
      <c r="F353" s="12"/>
      <c r="G353" s="93"/>
      <c r="H353" s="93"/>
      <c r="I353" s="7"/>
      <c r="J353" s="7"/>
      <c r="K353" s="7"/>
      <c r="L353" s="7"/>
      <c r="M353" s="7"/>
      <c r="N353" s="5"/>
      <c r="O353" s="5"/>
      <c r="P353" s="13"/>
      <c r="Q353" s="12"/>
      <c r="R353" s="7"/>
      <c r="S353" s="7"/>
      <c r="T353" s="8"/>
      <c r="U353" s="111"/>
      <c r="V353" s="11"/>
      <c r="W353" s="28"/>
      <c r="X353" s="88"/>
      <c r="Y353" s="28"/>
      <c r="Z353" s="29"/>
    </row>
    <row r="354" spans="1:26" hidden="1" x14ac:dyDescent="0.2">
      <c r="A354" s="84" t="s">
        <v>74</v>
      </c>
      <c r="B354" s="40">
        <v>37180</v>
      </c>
      <c r="C354" s="8"/>
      <c r="D354" s="7"/>
      <c r="E354" s="13"/>
      <c r="F354" s="12"/>
      <c r="G354" s="93"/>
      <c r="H354" s="93"/>
      <c r="I354" s="7"/>
      <c r="J354" s="7"/>
      <c r="K354" s="7"/>
      <c r="L354" s="7"/>
      <c r="M354" s="7"/>
      <c r="N354" s="5"/>
      <c r="O354" s="5"/>
      <c r="P354" s="13"/>
      <c r="Q354" s="12"/>
      <c r="R354" s="7"/>
      <c r="S354" s="7"/>
      <c r="T354" s="8"/>
      <c r="U354" s="111"/>
      <c r="V354" s="11"/>
      <c r="W354" s="28"/>
      <c r="X354" s="88"/>
      <c r="Y354" s="28"/>
      <c r="Z354" s="29"/>
    </row>
    <row r="355" spans="1:26" hidden="1" x14ac:dyDescent="0.2">
      <c r="A355" s="84" t="s">
        <v>68</v>
      </c>
      <c r="B355" s="40">
        <v>37181</v>
      </c>
      <c r="C355" s="8"/>
      <c r="D355" s="7"/>
      <c r="E355" s="13"/>
      <c r="F355" s="12"/>
      <c r="G355" s="93"/>
      <c r="H355" s="93"/>
      <c r="I355" s="7"/>
      <c r="J355" s="7"/>
      <c r="K355" s="7"/>
      <c r="L355" s="7"/>
      <c r="M355" s="7"/>
      <c r="N355" s="5"/>
      <c r="O355" s="5"/>
      <c r="P355" s="13"/>
      <c r="Q355" s="12"/>
      <c r="R355" s="7"/>
      <c r="S355" s="7"/>
      <c r="T355" s="8"/>
      <c r="U355" s="111"/>
      <c r="V355" s="11"/>
      <c r="W355" s="28"/>
      <c r="X355" s="88"/>
      <c r="Y355" s="28"/>
      <c r="Z355" s="29"/>
    </row>
    <row r="356" spans="1:26" hidden="1" x14ac:dyDescent="0.2">
      <c r="A356" s="84" t="s">
        <v>69</v>
      </c>
      <c r="B356" s="40">
        <v>37182</v>
      </c>
      <c r="C356" s="8"/>
      <c r="D356" s="7"/>
      <c r="E356" s="13"/>
      <c r="F356" s="12"/>
      <c r="G356" s="93"/>
      <c r="H356" s="93"/>
      <c r="I356" s="7"/>
      <c r="J356" s="7"/>
      <c r="K356" s="7"/>
      <c r="L356" s="7"/>
      <c r="M356" s="7"/>
      <c r="N356" s="5"/>
      <c r="O356" s="5"/>
      <c r="P356" s="13"/>
      <c r="Q356" s="12"/>
      <c r="R356" s="7"/>
      <c r="S356" s="7"/>
      <c r="T356" s="8"/>
      <c r="U356" s="111"/>
      <c r="V356" s="11"/>
      <c r="W356" s="28"/>
      <c r="X356" s="88"/>
      <c r="Y356" s="28"/>
      <c r="Z356" s="29"/>
    </row>
    <row r="357" spans="1:26" hidden="1" x14ac:dyDescent="0.2">
      <c r="A357" s="84" t="s">
        <v>70</v>
      </c>
      <c r="B357" s="40">
        <v>37183</v>
      </c>
      <c r="C357" s="8"/>
      <c r="D357" s="7"/>
      <c r="E357" s="13"/>
      <c r="F357" s="12"/>
      <c r="G357" s="93"/>
      <c r="H357" s="93"/>
      <c r="I357" s="7"/>
      <c r="J357" s="7"/>
      <c r="K357" s="7"/>
      <c r="L357" s="7"/>
      <c r="M357" s="7"/>
      <c r="N357" s="5"/>
      <c r="O357" s="5"/>
      <c r="P357" s="13"/>
      <c r="Q357" s="12"/>
      <c r="R357" s="7"/>
      <c r="S357" s="7"/>
      <c r="T357" s="8"/>
      <c r="U357" s="111"/>
      <c r="V357" s="11"/>
      <c r="W357" s="28"/>
      <c r="X357" s="88"/>
      <c r="Y357" s="28"/>
      <c r="Z357" s="29"/>
    </row>
    <row r="358" spans="1:26" hidden="1" x14ac:dyDescent="0.2">
      <c r="A358" s="84" t="s">
        <v>71</v>
      </c>
      <c r="B358" s="40">
        <v>37184</v>
      </c>
      <c r="C358" s="8"/>
      <c r="D358" s="7"/>
      <c r="E358" s="13"/>
      <c r="F358" s="12"/>
      <c r="G358" s="93"/>
      <c r="H358" s="93"/>
      <c r="I358" s="7"/>
      <c r="J358" s="7"/>
      <c r="K358" s="7"/>
      <c r="L358" s="7"/>
      <c r="M358" s="7"/>
      <c r="N358" s="5"/>
      <c r="O358" s="5"/>
      <c r="P358" s="13"/>
      <c r="Q358" s="12"/>
      <c r="R358" s="7"/>
      <c r="S358" s="7"/>
      <c r="T358" s="8"/>
      <c r="U358" s="111"/>
      <c r="V358" s="11"/>
      <c r="W358" s="28"/>
      <c r="X358" s="88"/>
      <c r="Y358" s="28"/>
      <c r="Z358" s="29"/>
    </row>
    <row r="359" spans="1:26" hidden="1" x14ac:dyDescent="0.2">
      <c r="A359" s="84" t="s">
        <v>72</v>
      </c>
      <c r="B359" s="40">
        <v>37185</v>
      </c>
      <c r="C359" s="8"/>
      <c r="D359" s="7"/>
      <c r="E359" s="13"/>
      <c r="F359" s="12"/>
      <c r="G359" s="93"/>
      <c r="H359" s="93"/>
      <c r="I359" s="7"/>
      <c r="J359" s="7"/>
      <c r="K359" s="7"/>
      <c r="L359" s="7"/>
      <c r="M359" s="7"/>
      <c r="N359" s="5"/>
      <c r="O359" s="5"/>
      <c r="P359" s="13"/>
      <c r="Q359" s="12"/>
      <c r="R359" s="7"/>
      <c r="S359" s="7"/>
      <c r="T359" s="8"/>
      <c r="U359" s="111"/>
      <c r="V359" s="11"/>
      <c r="W359" s="28"/>
      <c r="X359" s="88"/>
      <c r="Y359" s="28"/>
      <c r="Z359" s="29"/>
    </row>
    <row r="360" spans="1:26" hidden="1" x14ac:dyDescent="0.2">
      <c r="A360" s="84" t="s">
        <v>73</v>
      </c>
      <c r="B360" s="40">
        <v>37186</v>
      </c>
      <c r="C360" s="8"/>
      <c r="D360" s="7"/>
      <c r="E360" s="13"/>
      <c r="F360" s="12"/>
      <c r="G360" s="93"/>
      <c r="H360" s="93"/>
      <c r="I360" s="7"/>
      <c r="J360" s="7"/>
      <c r="K360" s="7"/>
      <c r="L360" s="7"/>
      <c r="M360" s="7"/>
      <c r="N360" s="5"/>
      <c r="O360" s="5"/>
      <c r="P360" s="13"/>
      <c r="Q360" s="12"/>
      <c r="R360" s="7"/>
      <c r="S360" s="7"/>
      <c r="T360" s="8"/>
      <c r="U360" s="111"/>
      <c r="V360" s="11"/>
      <c r="W360" s="28"/>
      <c r="X360" s="88"/>
      <c r="Y360" s="28"/>
      <c r="Z360" s="29"/>
    </row>
    <row r="361" spans="1:26" hidden="1" x14ac:dyDescent="0.2">
      <c r="A361" s="84" t="s">
        <v>74</v>
      </c>
      <c r="B361" s="40">
        <v>37187</v>
      </c>
      <c r="C361" s="8"/>
      <c r="D361" s="7"/>
      <c r="E361" s="13"/>
      <c r="F361" s="12"/>
      <c r="G361" s="93"/>
      <c r="H361" s="93"/>
      <c r="I361" s="7"/>
      <c r="J361" s="7"/>
      <c r="K361" s="7"/>
      <c r="L361" s="7"/>
      <c r="M361" s="7"/>
      <c r="N361" s="5"/>
      <c r="O361" s="5"/>
      <c r="P361" s="13"/>
      <c r="Q361" s="12"/>
      <c r="R361" s="7"/>
      <c r="S361" s="7"/>
      <c r="T361" s="8"/>
      <c r="U361" s="111"/>
      <c r="V361" s="11"/>
      <c r="W361" s="28"/>
      <c r="X361" s="88"/>
      <c r="Y361" s="28"/>
      <c r="Z361" s="29"/>
    </row>
    <row r="362" spans="1:26" hidden="1" x14ac:dyDescent="0.2">
      <c r="A362" s="84" t="s">
        <v>68</v>
      </c>
      <c r="B362" s="40">
        <v>37188</v>
      </c>
      <c r="C362" s="8"/>
      <c r="D362" s="7"/>
      <c r="E362" s="13"/>
      <c r="F362" s="12"/>
      <c r="G362" s="93"/>
      <c r="H362" s="93"/>
      <c r="I362" s="7"/>
      <c r="J362" s="7"/>
      <c r="K362" s="7"/>
      <c r="L362" s="7"/>
      <c r="M362" s="7"/>
      <c r="N362" s="5"/>
      <c r="O362" s="5"/>
      <c r="P362" s="13"/>
      <c r="Q362" s="12"/>
      <c r="R362" s="7"/>
      <c r="S362" s="7"/>
      <c r="T362" s="8"/>
      <c r="U362" s="111"/>
      <c r="V362" s="11"/>
      <c r="W362" s="28"/>
      <c r="X362" s="88"/>
      <c r="Y362" s="28"/>
      <c r="Z362" s="29"/>
    </row>
    <row r="363" spans="1:26" hidden="1" x14ac:dyDescent="0.2">
      <c r="A363" s="84" t="s">
        <v>69</v>
      </c>
      <c r="B363" s="40">
        <v>37189</v>
      </c>
      <c r="C363" s="8"/>
      <c r="D363" s="7"/>
      <c r="E363" s="13"/>
      <c r="F363" s="12"/>
      <c r="G363" s="93"/>
      <c r="H363" s="93"/>
      <c r="I363" s="7"/>
      <c r="J363" s="7"/>
      <c r="K363" s="7"/>
      <c r="L363" s="7"/>
      <c r="M363" s="7"/>
      <c r="N363" s="5"/>
      <c r="O363" s="5"/>
      <c r="P363" s="13"/>
      <c r="Q363" s="12"/>
      <c r="R363" s="7"/>
      <c r="S363" s="7"/>
      <c r="T363" s="8"/>
      <c r="U363" s="111"/>
      <c r="V363" s="11"/>
      <c r="W363" s="28"/>
      <c r="X363" s="88"/>
      <c r="Y363" s="28"/>
      <c r="Z363" s="29"/>
    </row>
    <row r="364" spans="1:26" hidden="1" x14ac:dyDescent="0.2">
      <c r="A364" s="84" t="s">
        <v>70</v>
      </c>
      <c r="B364" s="40">
        <v>37190</v>
      </c>
      <c r="C364" s="8"/>
      <c r="D364" s="7"/>
      <c r="E364" s="13"/>
      <c r="F364" s="12"/>
      <c r="G364" s="93"/>
      <c r="H364" s="93"/>
      <c r="I364" s="7"/>
      <c r="J364" s="7"/>
      <c r="K364" s="7"/>
      <c r="L364" s="7"/>
      <c r="M364" s="7"/>
      <c r="N364" s="5"/>
      <c r="O364" s="5"/>
      <c r="P364" s="13"/>
      <c r="Q364" s="12"/>
      <c r="R364" s="7"/>
      <c r="S364" s="7"/>
      <c r="T364" s="8"/>
      <c r="U364" s="111"/>
      <c r="V364" s="11"/>
      <c r="W364" s="28"/>
      <c r="X364" s="88"/>
      <c r="Y364" s="28"/>
      <c r="Z364" s="29"/>
    </row>
    <row r="365" spans="1:26" hidden="1" x14ac:dyDescent="0.2">
      <c r="A365" s="84" t="s">
        <v>71</v>
      </c>
      <c r="B365" s="40">
        <v>37191</v>
      </c>
      <c r="C365" s="8"/>
      <c r="D365" s="7"/>
      <c r="E365" s="13"/>
      <c r="F365" s="12"/>
      <c r="G365" s="93"/>
      <c r="H365" s="93"/>
      <c r="I365" s="7"/>
      <c r="J365" s="7"/>
      <c r="K365" s="7"/>
      <c r="L365" s="7"/>
      <c r="M365" s="7"/>
      <c r="N365" s="5"/>
      <c r="O365" s="5"/>
      <c r="P365" s="13"/>
      <c r="Q365" s="12"/>
      <c r="R365" s="7"/>
      <c r="S365" s="7"/>
      <c r="T365" s="8"/>
      <c r="U365" s="111"/>
      <c r="V365" s="11"/>
      <c r="W365" s="28"/>
      <c r="X365" s="88"/>
      <c r="Y365" s="28"/>
      <c r="Z365" s="29"/>
    </row>
    <row r="366" spans="1:26" hidden="1" x14ac:dyDescent="0.2">
      <c r="A366" s="84" t="s">
        <v>72</v>
      </c>
      <c r="B366" s="40">
        <v>37192</v>
      </c>
      <c r="C366" s="8"/>
      <c r="D366" s="7"/>
      <c r="E366" s="13"/>
      <c r="F366" s="12"/>
      <c r="G366" s="93"/>
      <c r="H366" s="93"/>
      <c r="I366" s="7"/>
      <c r="J366" s="7"/>
      <c r="K366" s="7"/>
      <c r="L366" s="7"/>
      <c r="M366" s="7"/>
      <c r="N366" s="5"/>
      <c r="O366" s="5"/>
      <c r="P366" s="13"/>
      <c r="Q366" s="12"/>
      <c r="R366" s="7"/>
      <c r="S366" s="7"/>
      <c r="T366" s="8"/>
      <c r="U366" s="111"/>
      <c r="V366" s="11"/>
      <c r="W366" s="28"/>
      <c r="X366" s="88"/>
      <c r="Y366" s="28"/>
      <c r="Z366" s="29"/>
    </row>
    <row r="367" spans="1:26" hidden="1" x14ac:dyDescent="0.2">
      <c r="A367" s="84" t="s">
        <v>73</v>
      </c>
      <c r="B367" s="40">
        <v>37193</v>
      </c>
      <c r="C367" s="8"/>
      <c r="D367" s="7"/>
      <c r="E367" s="13"/>
      <c r="F367" s="12"/>
      <c r="G367" s="93"/>
      <c r="H367" s="93"/>
      <c r="I367" s="7"/>
      <c r="J367" s="7"/>
      <c r="K367" s="7"/>
      <c r="L367" s="7"/>
      <c r="M367" s="7"/>
      <c r="N367" s="5"/>
      <c r="O367" s="5"/>
      <c r="P367" s="13"/>
      <c r="Q367" s="12"/>
      <c r="R367" s="7"/>
      <c r="S367" s="7"/>
      <c r="T367" s="8"/>
      <c r="U367" s="111"/>
      <c r="V367" s="11"/>
      <c r="W367" s="28"/>
      <c r="X367" s="88"/>
      <c r="Y367" s="28"/>
      <c r="Z367" s="29"/>
    </row>
    <row r="368" spans="1:26" hidden="1" x14ac:dyDescent="0.2">
      <c r="A368" s="84" t="s">
        <v>74</v>
      </c>
      <c r="B368" s="40">
        <v>37194</v>
      </c>
      <c r="C368" s="8"/>
      <c r="D368" s="7"/>
      <c r="E368" s="13"/>
      <c r="F368" s="12"/>
      <c r="G368" s="93"/>
      <c r="H368" s="93"/>
      <c r="I368" s="7"/>
      <c r="J368" s="7"/>
      <c r="K368" s="7"/>
      <c r="L368" s="7"/>
      <c r="M368" s="7"/>
      <c r="N368" s="5"/>
      <c r="O368" s="5"/>
      <c r="P368" s="13"/>
      <c r="Q368" s="12"/>
      <c r="R368" s="7"/>
      <c r="S368" s="7"/>
      <c r="T368" s="8"/>
      <c r="U368" s="111"/>
      <c r="V368" s="11"/>
      <c r="W368" s="28"/>
      <c r="X368" s="88"/>
      <c r="Y368" s="28"/>
      <c r="Z368" s="29"/>
    </row>
    <row r="369" spans="1:26" ht="10.8" hidden="1" thickBot="1" x14ac:dyDescent="0.25">
      <c r="A369" s="85" t="s">
        <v>68</v>
      </c>
      <c r="B369" s="41">
        <v>37195</v>
      </c>
      <c r="C369" s="42"/>
      <c r="D369" s="43"/>
      <c r="E369" s="46"/>
      <c r="F369" s="45"/>
      <c r="G369" s="43"/>
      <c r="H369" s="43"/>
      <c r="I369" s="43"/>
      <c r="J369" s="43"/>
      <c r="K369" s="43"/>
      <c r="L369" s="43"/>
      <c r="M369" s="43"/>
      <c r="N369" s="56"/>
      <c r="O369" s="24"/>
      <c r="P369" s="46"/>
      <c r="Q369" s="45"/>
      <c r="R369" s="43"/>
      <c r="S369" s="44"/>
      <c r="T369" s="42"/>
      <c r="U369" s="118"/>
      <c r="V369" s="47"/>
      <c r="W369" s="4"/>
      <c r="X369" s="89"/>
      <c r="Y369" s="4"/>
      <c r="Z369" s="31"/>
    </row>
    <row r="370" spans="1:26" x14ac:dyDescent="0.2">
      <c r="B370" s="14">
        <v>3</v>
      </c>
    </row>
    <row r="371" spans="1:26" ht="13.2" x14ac:dyDescent="0.25">
      <c r="A371"/>
      <c r="B371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  <c r="T371"/>
    </row>
    <row r="372" spans="1:26" ht="13.2" x14ac:dyDescent="0.25">
      <c r="A372"/>
      <c r="B372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  <c r="T372"/>
    </row>
    <row r="373" spans="1:26" ht="13.2" x14ac:dyDescent="0.25">
      <c r="A373"/>
      <c r="B373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  <c r="T373"/>
    </row>
    <row r="374" spans="1:26" ht="13.2" x14ac:dyDescent="0.25">
      <c r="A374"/>
      <c r="B374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  <c r="T374"/>
    </row>
    <row r="375" spans="1:26" ht="13.2" x14ac:dyDescent="0.25">
      <c r="A375"/>
      <c r="B375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  <c r="T375"/>
    </row>
    <row r="376" spans="1:26" ht="13.2" x14ac:dyDescent="0.25">
      <c r="A376"/>
      <c r="B376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  <c r="T376"/>
    </row>
    <row r="377" spans="1:26" ht="13.2" x14ac:dyDescent="0.25">
      <c r="A377"/>
      <c r="B377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  <c r="T377"/>
    </row>
    <row r="378" spans="1:26" ht="13.2" x14ac:dyDescent="0.25">
      <c r="A378"/>
      <c r="B378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  <c r="T378"/>
    </row>
  </sheetData>
  <mergeCells count="22">
    <mergeCell ref="Q2:U2"/>
    <mergeCell ref="W2:Z2"/>
    <mergeCell ref="C3:C4"/>
    <mergeCell ref="D3:D4"/>
    <mergeCell ref="E3:E4"/>
    <mergeCell ref="F3:F4"/>
    <mergeCell ref="C2:E2"/>
    <mergeCell ref="F2:P2"/>
    <mergeCell ref="M3:M4"/>
    <mergeCell ref="N3:N4"/>
    <mergeCell ref="O3:O4"/>
    <mergeCell ref="P3:P4"/>
    <mergeCell ref="I3:I4"/>
    <mergeCell ref="J3:J4"/>
    <mergeCell ref="K3:K4"/>
    <mergeCell ref="L3:L4"/>
    <mergeCell ref="U3:U4"/>
    <mergeCell ref="V3:V4"/>
    <mergeCell ref="Q3:Q4"/>
    <mergeCell ref="R3:R4"/>
    <mergeCell ref="S3:S4"/>
    <mergeCell ref="T3:T4"/>
  </mergeCells>
  <phoneticPr fontId="0" type="noConversion"/>
  <pageMargins left="0.2" right="0.23" top="1" bottom="1" header="0.5" footer="0.5"/>
  <pageSetup paperSize="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Monthly</vt:lpstr>
      <vt:lpstr>Map</vt:lpstr>
      <vt:lpstr>New Daily</vt:lpstr>
      <vt:lpstr>Fcst</vt:lpstr>
      <vt:lpstr>Change</vt:lpstr>
      <vt:lpstr>Monthly!Print_Area</vt:lpstr>
      <vt:lpstr>'New Daily'!Print_Area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jreitme</dc:creator>
  <cp:lastModifiedBy>Havlíček Jan</cp:lastModifiedBy>
  <cp:lastPrinted>2001-09-26T19:57:56Z</cp:lastPrinted>
  <dcterms:created xsi:type="dcterms:W3CDTF">2001-07-11T17:37:11Z</dcterms:created>
  <dcterms:modified xsi:type="dcterms:W3CDTF">2023-09-10T11:47:38Z</dcterms:modified>
</cp:coreProperties>
</file>